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aimin\Downloads\Telegram Desktop\"/>
    </mc:Choice>
  </mc:AlternateContent>
  <xr:revisionPtr revIDLastSave="0" documentId="13_ncr:1_{EE265FA3-2F6D-4BD0-BB31-C5DFCCA57F7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ssignment1" sheetId="1" r:id="rId1"/>
    <sheet name="Assignment2" sheetId="2" r:id="rId2"/>
    <sheet name="Assignment 3" sheetId="3" r:id="rId3"/>
    <sheet name="Assignment4" sheetId="4" r:id="rId4"/>
    <sheet name="Assignment5" sheetId="5" r:id="rId5"/>
    <sheet name="Assignment6" sheetId="6" r:id="rId6"/>
    <sheet name="Assignment7" sheetId="7" r:id="rId7"/>
    <sheet name="Assignment8" sheetId="8" r:id="rId8"/>
    <sheet name="Assignment9" sheetId="9" r:id="rId9"/>
    <sheet name="Assignment10" sheetId="10" r:id="rId10"/>
    <sheet name="Assignment11" sheetId="11" r:id="rId11"/>
    <sheet name="Assignment12" sheetId="12" r:id="rId12"/>
    <sheet name="Assignment13" sheetId="13" r:id="rId13"/>
    <sheet name="Assignment14" sheetId="14" r:id="rId14"/>
    <sheet name="Assignment15" sheetId="15" r:id="rId15"/>
    <sheet name="Assignment16" sheetId="16" r:id="rId16"/>
    <sheet name="Assignment17" sheetId="17" r:id="rId17"/>
    <sheet name="Assignment18" sheetId="18" r:id="rId18"/>
    <sheet name="Assignment19" sheetId="19" r:id="rId19"/>
    <sheet name="Assignment20" sheetId="20" r:id="rId20"/>
    <sheet name="Assignment21" sheetId="21" r:id="rId21"/>
    <sheet name="Assignment22" sheetId="22" r:id="rId22"/>
    <sheet name="Assignment23" sheetId="23" r:id="rId23"/>
    <sheet name="Assignment24" sheetId="24" r:id="rId24"/>
    <sheet name="Assignment25" sheetId="25" r:id="rId25"/>
    <sheet name="Assignment26" sheetId="26" r:id="rId26"/>
    <sheet name="Assignment27" sheetId="27" r:id="rId27"/>
    <sheet name="Assignment28" sheetId="28" r:id="rId28"/>
    <sheet name="Assignment29" sheetId="29" r:id="rId29"/>
    <sheet name="Assignment30" sheetId="30" r:id="rId30"/>
    <sheet name="Assignment31" sheetId="31" r:id="rId31"/>
    <sheet name="Assignment32" sheetId="32" r:id="rId32"/>
    <sheet name="Assignment33" sheetId="33" r:id="rId33"/>
    <sheet name="Assignment34" sheetId="34" r:id="rId34"/>
    <sheet name="Assignment35" sheetId="35" r:id="rId35"/>
    <sheet name="Assignment36" sheetId="36" r:id="rId36"/>
    <sheet name="Assignment37" sheetId="37" r:id="rId37"/>
    <sheet name="Assignment38" sheetId="38" r:id="rId38"/>
    <sheet name="Assignment39" sheetId="39" r:id="rId39"/>
    <sheet name="Assignment40" sheetId="40" r:id="rId40"/>
    <sheet name="Assignment41" sheetId="41" r:id="rId41"/>
    <sheet name="Assignment42" sheetId="42" r:id="rId42"/>
    <sheet name="Assignment43" sheetId="43" r:id="rId43"/>
    <sheet name="Assignment44" sheetId="44" r:id="rId44"/>
    <sheet name="Assignment45" sheetId="45" r:id="rId45"/>
    <sheet name="Assignment46" sheetId="46" r:id="rId46"/>
    <sheet name="Assignment47" sheetId="47" r:id="rId47"/>
    <sheet name="Assignment48" sheetId="48" r:id="rId48"/>
    <sheet name="Assignment49" sheetId="49" r:id="rId49"/>
    <sheet name="Assignment50" sheetId="50" r:id="rId50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54" roundtripDataSignature="AMtx7mi72yd8G69I6mRN1V5qezsQi/d0QQ=="/>
    </ext>
  </extLst>
</workbook>
</file>

<file path=xl/calcChain.xml><?xml version="1.0" encoding="utf-8"?>
<calcChain xmlns="http://schemas.openxmlformats.org/spreadsheetml/2006/main">
  <c r="K5" i="48" l="1"/>
  <c r="K6" i="48"/>
  <c r="K7" i="48"/>
  <c r="K8" i="48"/>
  <c r="K9" i="48"/>
  <c r="K10" i="48"/>
  <c r="K11" i="48"/>
  <c r="K12" i="48"/>
  <c r="K13" i="48"/>
  <c r="K14" i="48"/>
  <c r="J5" i="48"/>
  <c r="H5" i="48"/>
  <c r="E5" i="50"/>
  <c r="C5" i="50"/>
  <c r="D5" i="50" s="1"/>
  <c r="H15" i="49"/>
  <c r="J15" i="49"/>
  <c r="H14" i="49"/>
  <c r="J14" i="49"/>
  <c r="H13" i="49"/>
  <c r="J13" i="49"/>
  <c r="H12" i="49"/>
  <c r="J12" i="49"/>
  <c r="H11" i="49"/>
  <c r="J11" i="49"/>
  <c r="H10" i="49"/>
  <c r="J10" i="49"/>
  <c r="H9" i="49"/>
  <c r="J9" i="49"/>
  <c r="H8" i="49"/>
  <c r="J8" i="49"/>
  <c r="H7" i="49"/>
  <c r="J7" i="49"/>
  <c r="H6" i="49"/>
  <c r="J6" i="49"/>
  <c r="H5" i="49"/>
  <c r="J5" i="49"/>
  <c r="H15" i="48"/>
  <c r="K15" i="48"/>
  <c r="J15" i="48"/>
  <c r="H14" i="48"/>
  <c r="J14" i="48"/>
  <c r="H13" i="48"/>
  <c r="J13" i="48"/>
  <c r="H12" i="48"/>
  <c r="J12" i="48"/>
  <c r="H11" i="48"/>
  <c r="J11" i="48"/>
  <c r="H10" i="48"/>
  <c r="J10" i="48"/>
  <c r="H9" i="48"/>
  <c r="J9" i="48"/>
  <c r="H8" i="48"/>
  <c r="J8" i="48"/>
  <c r="H7" i="48"/>
  <c r="J7" i="48"/>
  <c r="H6" i="48"/>
  <c r="J6" i="48"/>
  <c r="C36" i="47"/>
  <c r="C35" i="47"/>
  <c r="C34" i="47"/>
  <c r="B13" i="47"/>
  <c r="C5" i="47"/>
  <c r="C28" i="46"/>
  <c r="B20" i="46"/>
  <c r="C16" i="46"/>
  <c r="C13" i="46"/>
  <c r="C6" i="46"/>
  <c r="C38" i="45"/>
  <c r="C37" i="45"/>
  <c r="C36" i="45"/>
  <c r="B27" i="45"/>
  <c r="B19" i="45"/>
  <c r="B15" i="45"/>
  <c r="B14" i="45"/>
  <c r="B13" i="45"/>
  <c r="C9" i="45"/>
  <c r="C8" i="45"/>
  <c r="C7" i="45"/>
  <c r="C6" i="45"/>
  <c r="C5" i="45"/>
  <c r="D48" i="44"/>
  <c r="D47" i="44"/>
  <c r="D41" i="44"/>
  <c r="D40" i="44"/>
  <c r="D39" i="44"/>
  <c r="D17" i="44"/>
  <c r="D16" i="44"/>
  <c r="D15" i="44"/>
  <c r="D14" i="44"/>
  <c r="D13" i="44"/>
  <c r="C10" i="44"/>
  <c r="C9" i="44"/>
  <c r="C8" i="44"/>
  <c r="C7" i="44"/>
  <c r="C6" i="44"/>
  <c r="C5" i="44"/>
  <c r="H9" i="43"/>
  <c r="H16" i="43"/>
  <c r="H17" i="43"/>
  <c r="H18" i="43"/>
  <c r="H5" i="43"/>
  <c r="H6" i="43"/>
  <c r="H7" i="43"/>
  <c r="H8" i="43"/>
  <c r="H10" i="43"/>
  <c r="H11" i="43"/>
  <c r="H12" i="43"/>
  <c r="H13" i="43"/>
  <c r="H14" i="43"/>
  <c r="H15" i="43"/>
  <c r="H19" i="43"/>
  <c r="H20" i="43"/>
  <c r="D56" i="43"/>
  <c r="D49" i="43"/>
  <c r="D42" i="43"/>
  <c r="D38" i="43"/>
  <c r="D27" i="43"/>
  <c r="C27" i="43"/>
  <c r="H8" i="42"/>
  <c r="H15" i="42"/>
  <c r="H16" i="42"/>
  <c r="H17" i="42"/>
  <c r="H4" i="42"/>
  <c r="H5" i="42"/>
  <c r="H6" i="42"/>
  <c r="H7" i="42"/>
  <c r="H9" i="42"/>
  <c r="H10" i="42"/>
  <c r="H11" i="42"/>
  <c r="H12" i="42"/>
  <c r="H13" i="42"/>
  <c r="H14" i="42"/>
  <c r="H18" i="42"/>
  <c r="H19" i="42"/>
  <c r="D59" i="42"/>
  <c r="D52" i="42"/>
  <c r="D45" i="42"/>
  <c r="D42" i="42"/>
  <c r="D41" i="42"/>
  <c r="D26" i="42"/>
  <c r="C26" i="42"/>
  <c r="D61" i="41"/>
  <c r="D53" i="41"/>
  <c r="D46" i="41"/>
  <c r="D42" i="41"/>
  <c r="D27" i="41"/>
  <c r="C27" i="41"/>
  <c r="H20" i="41"/>
  <c r="H19" i="41"/>
  <c r="H18" i="41"/>
  <c r="H17" i="41"/>
  <c r="H16" i="41"/>
  <c r="H15" i="41"/>
  <c r="H14" i="41"/>
  <c r="H13" i="41"/>
  <c r="H12" i="41"/>
  <c r="H11" i="41"/>
  <c r="H10" i="41"/>
  <c r="H9" i="41"/>
  <c r="H8" i="41"/>
  <c r="H7" i="41"/>
  <c r="H6" i="41"/>
  <c r="H5" i="41"/>
  <c r="D60" i="40"/>
  <c r="D53" i="40"/>
  <c r="D46" i="40"/>
  <c r="D42" i="40"/>
  <c r="D27" i="40"/>
  <c r="C27" i="40"/>
  <c r="H20" i="40"/>
  <c r="H19" i="40"/>
  <c r="H18" i="40"/>
  <c r="H17" i="40"/>
  <c r="H16" i="40"/>
  <c r="H15" i="40"/>
  <c r="H14" i="40"/>
  <c r="H13" i="40"/>
  <c r="H12" i="40"/>
  <c r="H11" i="40"/>
  <c r="H10" i="40"/>
  <c r="H9" i="40"/>
  <c r="H8" i="40"/>
  <c r="H7" i="40"/>
  <c r="H6" i="40"/>
  <c r="H5" i="40"/>
  <c r="D55" i="39"/>
  <c r="C55" i="39"/>
  <c r="D48" i="39"/>
  <c r="C48" i="39"/>
  <c r="D41" i="39"/>
  <c r="D37" i="39"/>
  <c r="C37" i="39"/>
  <c r="D28" i="39"/>
  <c r="C28" i="39"/>
  <c r="H21" i="39"/>
  <c r="H20" i="39"/>
  <c r="H19" i="39"/>
  <c r="H18" i="39"/>
  <c r="H17" i="39"/>
  <c r="H16" i="39"/>
  <c r="H15" i="39"/>
  <c r="H14" i="39"/>
  <c r="H13" i="39"/>
  <c r="H12" i="39"/>
  <c r="H11" i="39"/>
  <c r="H10" i="39"/>
  <c r="H9" i="39"/>
  <c r="H8" i="39"/>
  <c r="H7" i="39"/>
  <c r="H6" i="39"/>
  <c r="B42" i="38"/>
  <c r="C39" i="38"/>
  <c r="C38" i="38"/>
  <c r="C37" i="38"/>
  <c r="D10" i="38"/>
  <c r="D9" i="38"/>
  <c r="D8" i="38"/>
  <c r="D7" i="38"/>
  <c r="D6" i="38"/>
  <c r="D5" i="38"/>
  <c r="F8" i="37"/>
  <c r="E8" i="37"/>
  <c r="E16" i="35"/>
  <c r="C10" i="35"/>
  <c r="C22" i="34"/>
  <c r="C31" i="34"/>
  <c r="C5" i="34"/>
  <c r="C17" i="34"/>
  <c r="C14" i="34"/>
  <c r="H18" i="32"/>
  <c r="C13" i="32"/>
  <c r="C12" i="32"/>
  <c r="C11" i="32"/>
  <c r="C10" i="32"/>
  <c r="C9" i="32"/>
  <c r="C8" i="32"/>
  <c r="C7" i="32"/>
  <c r="C6" i="32"/>
  <c r="C5" i="32"/>
  <c r="B21" i="29"/>
  <c r="C21" i="29"/>
  <c r="D21" i="29"/>
  <c r="E21" i="29"/>
  <c r="D21" i="27"/>
  <c r="D20" i="27"/>
  <c r="D19" i="27"/>
  <c r="D18" i="27"/>
  <c r="D17" i="27"/>
  <c r="D16" i="27"/>
  <c r="D10" i="27"/>
  <c r="D9" i="27"/>
  <c r="D8" i="27"/>
  <c r="D7" i="27"/>
  <c r="D6" i="27"/>
  <c r="D5" i="27"/>
  <c r="C22" i="26"/>
  <c r="C21" i="26"/>
  <c r="C20" i="26"/>
  <c r="C19" i="26"/>
  <c r="C18" i="26"/>
  <c r="C17" i="26"/>
  <c r="G12" i="26"/>
  <c r="G11" i="26"/>
  <c r="G10" i="26"/>
  <c r="G9" i="26"/>
  <c r="C9" i="26"/>
  <c r="G8" i="26"/>
  <c r="C8" i="26"/>
  <c r="G7" i="26"/>
  <c r="C7" i="26"/>
  <c r="G6" i="26"/>
  <c r="C6" i="26"/>
  <c r="G5" i="26"/>
  <c r="C5" i="26"/>
  <c r="A37" i="24"/>
  <c r="G36" i="24"/>
  <c r="B18" i="24"/>
  <c r="E13" i="24"/>
  <c r="F5" i="23"/>
  <c r="H5" i="22"/>
  <c r="H5" i="21" a="1"/>
  <c r="H5" i="21"/>
  <c r="A13" i="19"/>
  <c r="A12" i="19"/>
  <c r="A11" i="19"/>
  <c r="C10" i="19" a="1"/>
  <c r="C10" i="19"/>
  <c r="C10" i="18"/>
  <c r="B10" i="18"/>
  <c r="C9" i="18"/>
  <c r="G5" i="17"/>
  <c r="F5" i="17"/>
  <c r="J5" i="12"/>
  <c r="B27" i="11"/>
  <c r="A27" i="11"/>
  <c r="B26" i="11"/>
  <c r="A26" i="11"/>
  <c r="C25" i="11"/>
  <c r="B18" i="11"/>
  <c r="B34" i="10"/>
  <c r="I7" i="9"/>
  <c r="H7" i="9"/>
  <c r="E15" i="8"/>
  <c r="E14" i="8"/>
  <c r="E13" i="8"/>
  <c r="E12" i="8"/>
  <c r="E11" i="8"/>
  <c r="E10" i="8"/>
  <c r="E9" i="8"/>
  <c r="E8" i="8"/>
  <c r="E7" i="8"/>
  <c r="E6" i="8"/>
  <c r="F6" i="8"/>
  <c r="G6" i="8"/>
  <c r="E5" i="7"/>
  <c r="D5" i="7"/>
  <c r="C5" i="7"/>
  <c r="H5" i="5"/>
  <c r="J5" i="5"/>
  <c r="E5" i="4"/>
  <c r="F5" i="4"/>
  <c r="G5" i="4"/>
  <c r="H5" i="4"/>
  <c r="I5" i="4"/>
  <c r="F5" i="3"/>
  <c r="G5" i="3"/>
  <c r="E5" i="3"/>
  <c r="E5" i="2"/>
  <c r="F5" i="2"/>
  <c r="I5" i="1"/>
  <c r="J5" i="1"/>
  <c r="H5" i="1"/>
</calcChain>
</file>

<file path=xl/sharedStrings.xml><?xml version="1.0" encoding="utf-8"?>
<sst xmlns="http://schemas.openxmlformats.org/spreadsheetml/2006/main" count="3332" uniqueCount="1209">
  <si>
    <t xml:space="preserve">Assignment -1 </t>
  </si>
  <si>
    <t xml:space="preserve">Use of Formulas Sum, Average, If, Count, Counta, Countif &amp; Sumif </t>
  </si>
  <si>
    <t>Roll No</t>
  </si>
  <si>
    <t>Student Name</t>
  </si>
  <si>
    <t>Hindi</t>
  </si>
  <si>
    <t>English</t>
  </si>
  <si>
    <t>Math</t>
  </si>
  <si>
    <t>Physics</t>
  </si>
  <si>
    <t>Chemistry</t>
  </si>
  <si>
    <t>Total</t>
  </si>
  <si>
    <t>Average</t>
  </si>
  <si>
    <t xml:space="preserve">Grade </t>
  </si>
  <si>
    <t xml:space="preserve">RAM </t>
  </si>
  <si>
    <t>ASHOK</t>
  </si>
  <si>
    <t>?</t>
  </si>
  <si>
    <t>MANOJ</t>
  </si>
  <si>
    <t>RAJESH</t>
  </si>
  <si>
    <t xml:space="preserve">RANJANA </t>
  </si>
  <si>
    <t>POOJA</t>
  </si>
  <si>
    <t>MAHESH</t>
  </si>
  <si>
    <t>ASHUTOSH</t>
  </si>
  <si>
    <t>ANIL</t>
  </si>
  <si>
    <t>PREM</t>
  </si>
  <si>
    <t>Q.1 Find the Total Number &amp; Average in all Subjects in Each Student .</t>
  </si>
  <si>
    <t>dhjdjd</t>
  </si>
  <si>
    <t xml:space="preserve">Q.2 Find Grade Using If Function - If Average Greater  &gt;15 then "A" Grade otherwise "B" Grade </t>
  </si>
  <si>
    <t xml:space="preserve">Q.3 How Many Student "A" and "B" Grade </t>
  </si>
  <si>
    <t>Use of Countif</t>
  </si>
  <si>
    <t xml:space="preserve">Q.4 Student Ashok and Manoj Total Number and Average </t>
  </si>
  <si>
    <t>Use of Sumif</t>
  </si>
  <si>
    <t xml:space="preserve">Q.5 Count how many Students </t>
  </si>
  <si>
    <t>Use of Counta</t>
  </si>
  <si>
    <t xml:space="preserve">Q.6 How Many Student Hindi &amp; English Subject Number Grater Then &gt; 20 and &lt;15 </t>
  </si>
  <si>
    <t xml:space="preserve">Assignment -2 </t>
  </si>
  <si>
    <t>Use of Formulas - Product, If, Counta, Countif, Sumif</t>
  </si>
  <si>
    <t>SRNO</t>
  </si>
  <si>
    <t>ITEMS</t>
  </si>
  <si>
    <t>QTY</t>
  </si>
  <si>
    <t>RATE</t>
  </si>
  <si>
    <t>AMOUNT</t>
  </si>
  <si>
    <t>GRADE</t>
  </si>
  <si>
    <t>AC</t>
  </si>
  <si>
    <t>FRIDGE</t>
  </si>
  <si>
    <t>COOLER</t>
  </si>
  <si>
    <t>WASHING MACHINE</t>
  </si>
  <si>
    <t>TV</t>
  </si>
  <si>
    <t>FAN</t>
  </si>
  <si>
    <t>COMPUTER</t>
  </si>
  <si>
    <t>KEYBOARD</t>
  </si>
  <si>
    <t>MOUSE</t>
  </si>
  <si>
    <t>PRINTER</t>
  </si>
  <si>
    <t xml:space="preserve">Q.1 Using of Product Fomula for Calculate Amount = Qty*Rate </t>
  </si>
  <si>
    <t xml:space="preserve">Q.2 How Many Items in a List </t>
  </si>
  <si>
    <t xml:space="preserve">Q.3 How Many Items qty Greate Then &gt; 20 and Less Then &lt;20 </t>
  </si>
  <si>
    <t xml:space="preserve">Q.4 Calculate Item Computer Qty, Rate and Amount using Sumif Formula </t>
  </si>
  <si>
    <t xml:space="preserve">Q.5 If Items Amount is Greater &gt; 500000, Then Items "Expensive" otherwise "Lets Buy it". </t>
  </si>
  <si>
    <t xml:space="preserve">Assignment -3 </t>
  </si>
  <si>
    <t>Use of Formulas - Sum, NestedIf, Counta, Countif, Sumif, Vlookup</t>
  </si>
  <si>
    <t>SUBJECT</t>
  </si>
  <si>
    <t>1ST</t>
  </si>
  <si>
    <t>2ND</t>
  </si>
  <si>
    <t>3RD</t>
  </si>
  <si>
    <t>TOTAL</t>
  </si>
  <si>
    <t xml:space="preserve">AVERAGE </t>
  </si>
  <si>
    <t>HINDI</t>
  </si>
  <si>
    <t>ENGLISH</t>
  </si>
  <si>
    <t>MATH</t>
  </si>
  <si>
    <t>PHYSICS</t>
  </si>
  <si>
    <t>CHEMISTRY</t>
  </si>
  <si>
    <t>HISTORY</t>
  </si>
  <si>
    <t>GEO</t>
  </si>
  <si>
    <t>BIO</t>
  </si>
  <si>
    <t xml:space="preserve">BOTANY </t>
  </si>
  <si>
    <t xml:space="preserve">Q.1 HOW MANY SUBJECT ? </t>
  </si>
  <si>
    <t xml:space="preserve">Q.2 HOW MANY SUBJECT 1 PAPER GREATER THAN 20 ? </t>
  </si>
  <si>
    <t xml:space="preserve">Q.3 SUBJECT HINDI, MATH &amp; ENGLISH TOTAL NO. &amp; GRADE </t>
  </si>
  <si>
    <t>Use of Vlookup</t>
  </si>
  <si>
    <t>Q.4 IF AVE. GREATHER THAN 20 THEN "A", IF AVE. GREATEHR THAN 15 AVE. "B" OTHERWISE "C"</t>
  </si>
  <si>
    <t xml:space="preserve">Q.5 SUBJECT PHYSICS, MATHS &amp; ENGLISH TOTAL /AVERAGE </t>
  </si>
  <si>
    <t>Assignment -4  (Salary Sheet)</t>
  </si>
  <si>
    <t>NAME</t>
  </si>
  <si>
    <t>DEPARTMENT</t>
  </si>
  <si>
    <t>POST</t>
  </si>
  <si>
    <t xml:space="preserve">BASIC </t>
  </si>
  <si>
    <t>DA 2.5%</t>
  </si>
  <si>
    <t>HRA 3.5%</t>
  </si>
  <si>
    <t>PF 1.5%</t>
  </si>
  <si>
    <t>RAM</t>
  </si>
  <si>
    <t>MANAGER</t>
  </si>
  <si>
    <t>SHYAM</t>
  </si>
  <si>
    <t>SUPERVISOR</t>
  </si>
  <si>
    <t>PION</t>
  </si>
  <si>
    <t>ELECTRICAL</t>
  </si>
  <si>
    <t>GUARD</t>
  </si>
  <si>
    <t>RAHUL</t>
  </si>
  <si>
    <t>CASHER</t>
  </si>
  <si>
    <t>RAKESH</t>
  </si>
  <si>
    <t>ACCOUNTANT</t>
  </si>
  <si>
    <t>ASHISH</t>
  </si>
  <si>
    <t>FINANCE</t>
  </si>
  <si>
    <t xml:space="preserve">MANISH </t>
  </si>
  <si>
    <t xml:space="preserve">Q.1 HOW MANY EMPLOYEE IN COMPUTER, FINANCE, ELECTRICAL DEPARTMENT </t>
  </si>
  <si>
    <t xml:space="preserve">Q.2 HOW MANY BASIC SALARY IN COMPUTER DFPARTMENT ONLY? </t>
  </si>
  <si>
    <t>Q.3 MANOJ, ASHISH POST &amp; GRADE</t>
  </si>
  <si>
    <t>Q.4 IF TOTAL SALALRY IS GREATER THEN 20000 THEN "A", IF TOTAL SALARY GREATER THEN 10000 THEN "B", OTHERWISE "C"</t>
  </si>
  <si>
    <t xml:space="preserve">Q.5 HOW MANY EMPLOYEE IS MANAGER &amp; GUARD? </t>
  </si>
  <si>
    <t>Assignment -5  (Sales Report)</t>
  </si>
  <si>
    <t>Use of Formulas - Sum, If, Counta, Countif, Sumif, Vlookup, Lookup</t>
  </si>
  <si>
    <t>SALESMAN</t>
  </si>
  <si>
    <t xml:space="preserve">JAN </t>
  </si>
  <si>
    <t>FEB</t>
  </si>
  <si>
    <t>MAR</t>
  </si>
  <si>
    <t>APR</t>
  </si>
  <si>
    <t>MAY</t>
  </si>
  <si>
    <t>JUNE</t>
  </si>
  <si>
    <t>SALES</t>
  </si>
  <si>
    <t>TARGET</t>
  </si>
  <si>
    <t>RESULT</t>
  </si>
  <si>
    <t>RAMESH</t>
  </si>
  <si>
    <t>AJEET</t>
  </si>
  <si>
    <t>ALOK</t>
  </si>
  <si>
    <t>AMRIT</t>
  </si>
  <si>
    <t>SURENDRA</t>
  </si>
  <si>
    <t>SHASHI</t>
  </si>
  <si>
    <t>Q.1 How many salesman? Salesman Ajeet Targest &amp; Result?</t>
  </si>
  <si>
    <t>Use of Counta and Vlookup</t>
  </si>
  <si>
    <t>Q.2 If Sales Greater Than Target Then Target Achived otherwise Not Achived</t>
  </si>
  <si>
    <t>Use of If Function</t>
  </si>
  <si>
    <t>Q.3 Rahul Pooja &amp; Ashok Targest &amp; result?</t>
  </si>
  <si>
    <t>Q.4 How Many Salesman Achived Target.</t>
  </si>
  <si>
    <t>Q.5 Which Sales Man Jan Sales 2000, &amp; Feb Sales is 2500?</t>
  </si>
  <si>
    <t>Use of Lookup Function</t>
  </si>
  <si>
    <t xml:space="preserve">Assignment -6  </t>
  </si>
  <si>
    <t>Use of Formulas -  Counta, Countif, Sumif, Hlookup, Conditional Formatting</t>
  </si>
  <si>
    <t>Items</t>
  </si>
  <si>
    <t>Date</t>
  </si>
  <si>
    <t>Cost</t>
  </si>
  <si>
    <t>BRAKES</t>
  </si>
  <si>
    <t>TYRES</t>
  </si>
  <si>
    <t>SERVICE</t>
  </si>
  <si>
    <t>WINDOW</t>
  </si>
  <si>
    <t>CLUTCH</t>
  </si>
  <si>
    <t>Q.1 HOW MANY ITEMS ?</t>
  </si>
  <si>
    <t>Q.2 HOW MANY BRAKE, WINDOW &amp; TYRES HAVE BEEN BOUGHTS?</t>
  </si>
  <si>
    <t>Q.3 HOW MANY ITEMS COST IS &gt;1000 &amp; BELOW &gt; = 1000?</t>
  </si>
  <si>
    <t>Q.4 HIGHLIGHT TYRES ITESM &amp; 500 BETWEEN 2000 COST.</t>
  </si>
  <si>
    <t>Use of Conditional F</t>
  </si>
  <si>
    <t>Q.5 ITEMS COLOUMN IS 15, 18 &amp; 20 ITEMS NAME?</t>
  </si>
  <si>
    <t>Use of Hlookup</t>
  </si>
  <si>
    <t xml:space="preserve">Q.6 Total Cost of Window and Brakes Items? </t>
  </si>
  <si>
    <t>Assignment -7  (Calculate Date of Birth)</t>
  </si>
  <si>
    <t>Use of Formulas -  Counta, Countif, Sumif, if &amp; Datedif</t>
  </si>
  <si>
    <t>DATE OF BIRTH</t>
  </si>
  <si>
    <t xml:space="preserve">DAY </t>
  </si>
  <si>
    <t>MONTH</t>
  </si>
  <si>
    <t>YEAR</t>
  </si>
  <si>
    <t>Q.1 HOW MANY STUDENT?</t>
  </si>
  <si>
    <t xml:space="preserve">Q.2 STUDENT SURENDRA IS HOW MANY YEAR OLD? </t>
  </si>
  <si>
    <t>Q.3 HOW MANY STUDENT AGE GREATER THEN 20 YEARS?</t>
  </si>
  <si>
    <t>Q.4 IF STUDENT AGE IS GREATHER THEN 20 THEN STUDENT ADULT / CHILD?</t>
  </si>
  <si>
    <t>Q.5 HOW MANY STUDENT AGE IS &gt;= 25 YEARS?</t>
  </si>
  <si>
    <t xml:space="preserve">Assignment -8  </t>
  </si>
  <si>
    <t>Use of Formulas -  Sum, Average, Counta, Countif, Sumif, &amp; If</t>
  </si>
  <si>
    <t xml:space="preserve">Student Name </t>
  </si>
  <si>
    <t>Subject</t>
  </si>
  <si>
    <t>Result</t>
  </si>
  <si>
    <t>Name</t>
  </si>
  <si>
    <t>Maths</t>
  </si>
  <si>
    <t>PERCENTAGE</t>
  </si>
  <si>
    <t>Alan</t>
  </si>
  <si>
    <t>Bob</t>
  </si>
  <si>
    <t>Carol</t>
  </si>
  <si>
    <t>oor</t>
  </si>
  <si>
    <t>David</t>
  </si>
  <si>
    <t>Eric</t>
  </si>
  <si>
    <t>Absent</t>
  </si>
  <si>
    <t>Fred</t>
  </si>
  <si>
    <t>Gail</t>
  </si>
  <si>
    <t>Harry</t>
  </si>
  <si>
    <t>Ian</t>
  </si>
  <si>
    <t>Janice</t>
  </si>
  <si>
    <t xml:space="preserve">Q.1 How Many Student? </t>
  </si>
  <si>
    <t xml:space="preserve">Use Formula Counta </t>
  </si>
  <si>
    <t>Q.2 How Many Student Percentage Greather Then &gt; 50</t>
  </si>
  <si>
    <t>Use Formula Countif</t>
  </si>
  <si>
    <t xml:space="preserve">Q.3 Student Bob and Eric Total Number? </t>
  </si>
  <si>
    <t>Use Formula Sumif</t>
  </si>
  <si>
    <t>Q.4 If Percentage Greater Then &gt;70 Then "Excellent", If Percentage Greater Then &gt;50,"Good", Otherwise "Bed"</t>
  </si>
  <si>
    <t xml:space="preserve">Q.5 How Many Student Good and Bed in a list </t>
  </si>
  <si>
    <t xml:space="preserve">Assignment -9  </t>
  </si>
  <si>
    <t>Use of Formulas -  LOOKUP</t>
  </si>
  <si>
    <t xml:space="preserve">LOOKUP FUNCTION SYNTAX </t>
  </si>
  <si>
    <t>LOOKUP(LOOKUP_value,lookup_vector,[result_vector])</t>
  </si>
  <si>
    <t>Empoyee ID</t>
  </si>
  <si>
    <t>Last Name</t>
  </si>
  <si>
    <t>First Name</t>
  </si>
  <si>
    <t>Pay</t>
  </si>
  <si>
    <t>First N.</t>
  </si>
  <si>
    <t>Last N.</t>
  </si>
  <si>
    <t>Doe</t>
  </si>
  <si>
    <t>John</t>
  </si>
  <si>
    <t>Cline</t>
  </si>
  <si>
    <t>Andy</t>
  </si>
  <si>
    <t>Smith</t>
  </si>
  <si>
    <t>Pan</t>
  </si>
  <si>
    <t>Peter</t>
  </si>
  <si>
    <t>Favre</t>
  </si>
  <si>
    <t>Bret</t>
  </si>
  <si>
    <t>Elway</t>
  </si>
  <si>
    <t>Manning</t>
  </si>
  <si>
    <t>Eli</t>
  </si>
  <si>
    <t>Vick</t>
  </si>
  <si>
    <t>Micheal</t>
  </si>
  <si>
    <t>Woods</t>
  </si>
  <si>
    <t>Tiger</t>
  </si>
  <si>
    <t>Jordan</t>
  </si>
  <si>
    <t>Stark</t>
  </si>
  <si>
    <t>Tony</t>
  </si>
  <si>
    <t>Williams</t>
  </si>
  <si>
    <t>Prince</t>
  </si>
  <si>
    <t>Pitt</t>
  </si>
  <si>
    <t>Brad</t>
  </si>
  <si>
    <t>Assignment -10</t>
  </si>
  <si>
    <t>Use of Formulas -  Counta, Countif, Sumif, &amp; Vlookup</t>
  </si>
  <si>
    <t xml:space="preserve">USE OF VLOOKUP </t>
  </si>
  <si>
    <t>Employee ID</t>
  </si>
  <si>
    <t>Full Name</t>
  </si>
  <si>
    <t>SSN</t>
  </si>
  <si>
    <t>Department</t>
  </si>
  <si>
    <t>Start Date</t>
  </si>
  <si>
    <t>Earnings</t>
  </si>
  <si>
    <t>EMP001</t>
  </si>
  <si>
    <t>EMP002</t>
  </si>
  <si>
    <t>EMP003</t>
  </si>
  <si>
    <t>Faith K. Macias</t>
  </si>
  <si>
    <t>Marketing</t>
  </si>
  <si>
    <t>Lucian Q. Franklin</t>
  </si>
  <si>
    <t>IT/IS</t>
  </si>
  <si>
    <t>Blaze V. Bridges</t>
  </si>
  <si>
    <t>EMP004</t>
  </si>
  <si>
    <t>Denton Q. Dale</t>
  </si>
  <si>
    <t>EMP005</t>
  </si>
  <si>
    <t>Blossom K. Fox</t>
  </si>
  <si>
    <t>Engineering</t>
  </si>
  <si>
    <t>EMP006</t>
  </si>
  <si>
    <t>Kerry V. David</t>
  </si>
  <si>
    <t>Finance</t>
  </si>
  <si>
    <t>EMP007</t>
  </si>
  <si>
    <t>Melanie X. Baker</t>
  </si>
  <si>
    <t>EMP008</t>
  </si>
  <si>
    <t>Adele M. Fulton</t>
  </si>
  <si>
    <t>EMP009</t>
  </si>
  <si>
    <t>Justina O. Jensen</t>
  </si>
  <si>
    <t>EMP010</t>
  </si>
  <si>
    <t>Yoshi J. England</t>
  </si>
  <si>
    <t>EMP011</t>
  </si>
  <si>
    <t>Brooke Y. Mccarty</t>
  </si>
  <si>
    <t>EMP012</t>
  </si>
  <si>
    <t>Kay G. Colon</t>
  </si>
  <si>
    <t>EMP013</t>
  </si>
  <si>
    <t>Callie I. Forbes</t>
  </si>
  <si>
    <t>Human Resources</t>
  </si>
  <si>
    <t>EMP014</t>
  </si>
  <si>
    <t>Zachery O. Mann</t>
  </si>
  <si>
    <t xml:space="preserve">Q.1 How Many Employee in a List ? </t>
  </si>
  <si>
    <t>Use of Formula Counta</t>
  </si>
  <si>
    <t xml:space="preserve">Q.2 How Many Employee work in Finance and Marketing Department? </t>
  </si>
  <si>
    <t>Use of Formula Countif</t>
  </si>
  <si>
    <t xml:space="preserve">Q.3 Employee Blossom K. Fox Department and Earnings? </t>
  </si>
  <si>
    <t xml:space="preserve">Q.4 Employee Blossom K. SSN No.? </t>
  </si>
  <si>
    <t xml:space="preserve">Q.5 How Many Amount Earnings Marketing Department? </t>
  </si>
  <si>
    <t>Assignment -11</t>
  </si>
  <si>
    <t>Use of Formulas -  Match and Vlookup With Match</t>
  </si>
  <si>
    <t>CLASSIC FAVORITES</t>
  </si>
  <si>
    <t>TALL</t>
  </si>
  <si>
    <t>GRANDE</t>
  </si>
  <si>
    <t>VENTI</t>
  </si>
  <si>
    <t>Caffe Latte</t>
  </si>
  <si>
    <t>Cappuccino</t>
  </si>
  <si>
    <t>Caramel Macchiato</t>
  </si>
  <si>
    <t>Caffe Mocha</t>
  </si>
  <si>
    <t>White Chocolate Mocha</t>
  </si>
  <si>
    <t>Caffe Americano</t>
  </si>
  <si>
    <t>Cinnamon Dolce Latte</t>
  </si>
  <si>
    <t>Steamer</t>
  </si>
  <si>
    <t>Drip Coffee</t>
  </si>
  <si>
    <t>Question: What is the column number for the size Grande,Tall, Venti?</t>
  </si>
  <si>
    <t xml:space="preserve">Use of Match Formula </t>
  </si>
  <si>
    <t>Grande</t>
  </si>
  <si>
    <t>Use of Match Function</t>
  </si>
  <si>
    <t>Question: What is the price of a Caffe Mocha, size Grande,Tall, Venti?</t>
  </si>
  <si>
    <t xml:space="preserve">Use of Vlookup with Match Formula </t>
  </si>
  <si>
    <t>Assignment -12</t>
  </si>
  <si>
    <t xml:space="preserve">Use of Formulas -  Counta and Vlookup </t>
  </si>
  <si>
    <t>Product Name</t>
  </si>
  <si>
    <t>Jan</t>
  </si>
  <si>
    <t xml:space="preserve">Feb </t>
  </si>
  <si>
    <t>Mar</t>
  </si>
  <si>
    <t>Apr</t>
  </si>
  <si>
    <t>May</t>
  </si>
  <si>
    <t>Jun</t>
  </si>
  <si>
    <t>Jul</t>
  </si>
  <si>
    <t>Aug</t>
  </si>
  <si>
    <t>Total Sales</t>
  </si>
  <si>
    <t>Apples</t>
  </si>
  <si>
    <t>Grapefruit</t>
  </si>
  <si>
    <t>Lemons</t>
  </si>
  <si>
    <t>Lime</t>
  </si>
  <si>
    <t>Oranges</t>
  </si>
  <si>
    <t>Peaches</t>
  </si>
  <si>
    <t>Pears</t>
  </si>
  <si>
    <t>Pineapples</t>
  </si>
  <si>
    <t xml:space="preserve">Q.1 How Many Fruits? </t>
  </si>
  <si>
    <t xml:space="preserve">Q.2 Fruits Lemons and Pineapples sales in Mar and Jul ? </t>
  </si>
  <si>
    <t>Create Pivot Table Using Data</t>
  </si>
  <si>
    <t>Sales</t>
  </si>
  <si>
    <t>Country</t>
  </si>
  <si>
    <t>Quarter</t>
  </si>
  <si>
    <t>UK</t>
  </si>
  <si>
    <t>Qtr 3</t>
  </si>
  <si>
    <t>Johnson</t>
  </si>
  <si>
    <t>USA</t>
  </si>
  <si>
    <t>Qtr 4</t>
  </si>
  <si>
    <t>Qtr 2</t>
  </si>
  <si>
    <t>Jones</t>
  </si>
  <si>
    <t>Brown</t>
  </si>
  <si>
    <t>Qtr 1</t>
  </si>
  <si>
    <t>Assignment -14</t>
  </si>
  <si>
    <t>Use of Formulas -  Countif, Countifs and Sumifs</t>
  </si>
  <si>
    <t>Season</t>
  </si>
  <si>
    <t>Year</t>
  </si>
  <si>
    <t>Type</t>
  </si>
  <si>
    <t>State</t>
  </si>
  <si>
    <t>Sales $</t>
  </si>
  <si>
    <t>Fall</t>
  </si>
  <si>
    <t>Amber Ale</t>
  </si>
  <si>
    <t>California</t>
  </si>
  <si>
    <t>Hefeweizen</t>
  </si>
  <si>
    <t>Pale Ale</t>
  </si>
  <si>
    <t>Pilsner</t>
  </si>
  <si>
    <t>Porter</t>
  </si>
  <si>
    <t>Stout</t>
  </si>
  <si>
    <t>Oregon</t>
  </si>
  <si>
    <t>Washington</t>
  </si>
  <si>
    <t>Spring</t>
  </si>
  <si>
    <t xml:space="preserve">Q.1 How Many Spring and Fall Season? </t>
  </si>
  <si>
    <t>Using Formula Countif</t>
  </si>
  <si>
    <t xml:space="preserve">Q.2 How Many Fall Season in California and Washington? </t>
  </si>
  <si>
    <t>Using Formula Countifs</t>
  </si>
  <si>
    <t xml:space="preserve">Q.3 Total Sales if Spring Season in Washngton and California? </t>
  </si>
  <si>
    <t>using Formula Sumifs</t>
  </si>
  <si>
    <t xml:space="preserve">Q.4 How Many Spring Season in Washington only? </t>
  </si>
  <si>
    <t xml:space="preserve">Q.5 Create Pivot Table Using Data? </t>
  </si>
  <si>
    <t>Assignment -15</t>
  </si>
  <si>
    <t xml:space="preserve">Create Pivot Table Using Data Separate Fruit and Vegetables </t>
  </si>
  <si>
    <t>Order ID</t>
  </si>
  <si>
    <t>Product</t>
  </si>
  <si>
    <t>Category</t>
  </si>
  <si>
    <t>Amount</t>
  </si>
  <si>
    <t>Carrots</t>
  </si>
  <si>
    <t>Vegetables</t>
  </si>
  <si>
    <t>United States</t>
  </si>
  <si>
    <t>Broccoli</t>
  </si>
  <si>
    <t>United Kingdom</t>
  </si>
  <si>
    <t>Banana</t>
  </si>
  <si>
    <t>Fruit</t>
  </si>
  <si>
    <t>Canada</t>
  </si>
  <si>
    <t>Beans</t>
  </si>
  <si>
    <t>Germany</t>
  </si>
  <si>
    <t>Orange</t>
  </si>
  <si>
    <t>Australia</t>
  </si>
  <si>
    <t>New Zealand</t>
  </si>
  <si>
    <t>Apple</t>
  </si>
  <si>
    <t>France</t>
  </si>
  <si>
    <t>Mango</t>
  </si>
  <si>
    <t xml:space="preserve">Q.1 How Many Fruits and Vegetables Items in a List? </t>
  </si>
  <si>
    <t xml:space="preserve">Q.2 Total Apple and Banana Amount? </t>
  </si>
  <si>
    <t>Use of Formula Sumif</t>
  </si>
  <si>
    <t>Q.3 How Many Product in a list?</t>
  </si>
  <si>
    <t xml:space="preserve">Q.4 How Many Apple and Banana Use in Canada &amp; United Kingdom? </t>
  </si>
  <si>
    <t>Use of Countifs</t>
  </si>
  <si>
    <t xml:space="preserve">Q.5 Apple and Banana Sales in United States ? </t>
  </si>
  <si>
    <t>Use of Sumifs</t>
  </si>
  <si>
    <t>Assignment -16</t>
  </si>
  <si>
    <t>Use of Formulas -  Countif, Countifs and Sumifs and Vlookup</t>
  </si>
  <si>
    <t>Gender</t>
  </si>
  <si>
    <t>Score</t>
  </si>
  <si>
    <t>Richard</t>
  </si>
  <si>
    <t>Male</t>
  </si>
  <si>
    <t>Jennifer</t>
  </si>
  <si>
    <t>Female</t>
  </si>
  <si>
    <t>James</t>
  </si>
  <si>
    <t>Lisa</t>
  </si>
  <si>
    <t>Sharon</t>
  </si>
  <si>
    <t>Elizabeth</t>
  </si>
  <si>
    <t>Mark</t>
  </si>
  <si>
    <t>Susan</t>
  </si>
  <si>
    <t xml:space="preserve">Q.1 How Many Male and Female Candidate in a List? </t>
  </si>
  <si>
    <t xml:space="preserve">Q.2 How Many Male Employee in United States? </t>
  </si>
  <si>
    <t>Use of Formula Countifs</t>
  </si>
  <si>
    <t xml:space="preserve">Q.3 Lisa and John Which Country Belong? </t>
  </si>
  <si>
    <t xml:space="preserve">Q.4 United States Male and Female Candidate Scores?  </t>
  </si>
  <si>
    <t>Use if Formula Sumifs</t>
  </si>
  <si>
    <t xml:space="preserve">Q.5 How Many Male Candidate Belong Country United State Total Score? </t>
  </si>
  <si>
    <t>Use of Formula Sumifs</t>
  </si>
  <si>
    <t>Assignment -17</t>
  </si>
  <si>
    <t>Use of Formulas - Vlookup</t>
  </si>
  <si>
    <t>ID</t>
  </si>
  <si>
    <t>Brand</t>
  </si>
  <si>
    <t xml:space="preserve">Brand </t>
  </si>
  <si>
    <t xml:space="preserve">Product </t>
  </si>
  <si>
    <t>Dell</t>
  </si>
  <si>
    <t>Computer</t>
  </si>
  <si>
    <t>Logitech</t>
  </si>
  <si>
    <t>Keyboard</t>
  </si>
  <si>
    <t>Mouse</t>
  </si>
  <si>
    <t>HP</t>
  </si>
  <si>
    <t>Printer</t>
  </si>
  <si>
    <t>Use of Vlookup Function ?</t>
  </si>
  <si>
    <t>Assignment -18</t>
  </si>
  <si>
    <t>Use of Formulas - Hlookup</t>
  </si>
  <si>
    <t>Assignment -19</t>
  </si>
  <si>
    <t>Use of Formulas - Index with Match</t>
  </si>
  <si>
    <t>Region</t>
  </si>
  <si>
    <t>Feb</t>
  </si>
  <si>
    <t>North</t>
  </si>
  <si>
    <t>South</t>
  </si>
  <si>
    <t>East</t>
  </si>
  <si>
    <t>West</t>
  </si>
  <si>
    <t>INDEX(A4:D8,MATCH(A10,A4:A8,0),MATCH(B10,A4:D4,0))</t>
  </si>
  <si>
    <t>Assignment -20</t>
  </si>
  <si>
    <t xml:space="preserve">Use of Advance Filter </t>
  </si>
  <si>
    <t>Order Id</t>
  </si>
  <si>
    <t>Order Date</t>
  </si>
  <si>
    <t>Employee Name</t>
  </si>
  <si>
    <t>Reporting Manager</t>
  </si>
  <si>
    <t>Customer Name</t>
  </si>
  <si>
    <t>Customer Contact</t>
  </si>
  <si>
    <t>Customer Email</t>
  </si>
  <si>
    <t>Product Price</t>
  </si>
  <si>
    <t>Product Qty</t>
  </si>
  <si>
    <t>Order Total</t>
  </si>
  <si>
    <t>Chloe Jones</t>
  </si>
  <si>
    <t>Abhay Gaurav</t>
  </si>
  <si>
    <t>Aakash Harit</t>
  </si>
  <si>
    <t>919-555-8658</t>
  </si>
  <si>
    <t>lo@email.com</t>
  </si>
  <si>
    <t>Nisha Kumari</t>
  </si>
  <si>
    <t>Brett Newkirk</t>
  </si>
  <si>
    <t>919-555-7653</t>
  </si>
  <si>
    <t>newkb@email.com</t>
  </si>
  <si>
    <t>Tracey Beckham</t>
  </si>
  <si>
    <t>919-555-2314</t>
  </si>
  <si>
    <t>beck@email.com</t>
  </si>
  <si>
    <t>Nishu Kumari</t>
  </si>
  <si>
    <t>Lucinda George</t>
  </si>
  <si>
    <t>919-555-4534</t>
  </si>
  <si>
    <t>lugeo@email.com</t>
  </si>
  <si>
    <t>Jerrod Smith</t>
  </si>
  <si>
    <t>919-555-4564</t>
  </si>
  <si>
    <t>texj@email.com</t>
  </si>
  <si>
    <t>Grapes</t>
  </si>
  <si>
    <t>Pineapple</t>
  </si>
  <si>
    <t>Vishal Kumar</t>
  </si>
  <si>
    <t>Divya Sharma</t>
  </si>
  <si>
    <t>Assignment -21</t>
  </si>
  <si>
    <t>Use of Formulas - Index + Match</t>
  </si>
  <si>
    <t>Emp Name</t>
  </si>
  <si>
    <t>Salary</t>
  </si>
  <si>
    <t>Emp ID</t>
  </si>
  <si>
    <t>Raju</t>
  </si>
  <si>
    <t>Prd001</t>
  </si>
  <si>
    <t>Ramesh</t>
  </si>
  <si>
    <t>Operations</t>
  </si>
  <si>
    <t>Prd002</t>
  </si>
  <si>
    <t>Ramila</t>
  </si>
  <si>
    <t>Prd003</t>
  </si>
  <si>
    <t>Rajeshwari</t>
  </si>
  <si>
    <t>HR</t>
  </si>
  <si>
    <t>Prd004</t>
  </si>
  <si>
    <t>Karan</t>
  </si>
  <si>
    <t>Prd005</t>
  </si>
  <si>
    <t>Rohith</t>
  </si>
  <si>
    <t>IT</t>
  </si>
  <si>
    <t>Prd006</t>
  </si>
  <si>
    <t>Jacob</t>
  </si>
  <si>
    <t>Prd007</t>
  </si>
  <si>
    <t>Fleming</t>
  </si>
  <si>
    <t>Prd008</t>
  </si>
  <si>
    <t>Navya</t>
  </si>
  <si>
    <t>Prd009</t>
  </si>
  <si>
    <t>Kavya</t>
  </si>
  <si>
    <t>Prd010</t>
  </si>
  <si>
    <t>Santosh</t>
  </si>
  <si>
    <t>Prd011</t>
  </si>
  <si>
    <t>Shankar</t>
  </si>
  <si>
    <t>Prd012</t>
  </si>
  <si>
    <t>Rajesh</t>
  </si>
  <si>
    <t>Prd013</t>
  </si>
  <si>
    <t>Mahesh</t>
  </si>
  <si>
    <t>Prd014</t>
  </si>
  <si>
    <t>Hemaraj</t>
  </si>
  <si>
    <t>Prd015</t>
  </si>
  <si>
    <t>Nagaraj</t>
  </si>
  <si>
    <t>Prd016</t>
  </si>
  <si>
    <t>Johson</t>
  </si>
  <si>
    <t>Prd017</t>
  </si>
  <si>
    <t>Prd018</t>
  </si>
  <si>
    <t>Anderson</t>
  </si>
  <si>
    <t>Prd019</t>
  </si>
  <si>
    <t>Prd020</t>
  </si>
  <si>
    <t>Assignment -22</t>
  </si>
  <si>
    <t xml:space="preserve">Use of Formulas - Lookup </t>
  </si>
  <si>
    <t xml:space="preserve">Q.1 How Many Employee in Work HR, IT, Marketing Department ? </t>
  </si>
  <si>
    <t xml:space="preserve">Q.2 Employee Santosh Salary? </t>
  </si>
  <si>
    <t xml:space="preserve">Q.3 IT &amp; Marketing Department Total Salary? </t>
  </si>
  <si>
    <t>Assignment -23</t>
  </si>
  <si>
    <t>Use of Formulas - AND</t>
  </si>
  <si>
    <t>MATHS</t>
  </si>
  <si>
    <t>BIOLOGY</t>
  </si>
  <si>
    <t>PASSED THE EXAM ?</t>
  </si>
  <si>
    <t>NITIN</t>
  </si>
  <si>
    <t>PASS</t>
  </si>
  <si>
    <t>FAIL</t>
  </si>
  <si>
    <t>FEROZ</t>
  </si>
  <si>
    <t>ANITHA</t>
  </si>
  <si>
    <t>MADAN</t>
  </si>
  <si>
    <t>HARRY</t>
  </si>
  <si>
    <t>SUMITH</t>
  </si>
  <si>
    <t>HARSH</t>
  </si>
  <si>
    <t>TRIVEDI</t>
  </si>
  <si>
    <t>IN THIS EXAMPLE, IF STUDENT PASSES ALL THE SUBJECT, THEN HE HAS PASSED THE EXAM</t>
  </si>
  <si>
    <t>Assignment -24</t>
  </si>
  <si>
    <t>Use of Formulas - Averageif</t>
  </si>
  <si>
    <t>Units sold</t>
  </si>
  <si>
    <t>Student</t>
  </si>
  <si>
    <t>Semester</t>
  </si>
  <si>
    <t>A</t>
  </si>
  <si>
    <t>second</t>
  </si>
  <si>
    <t>D</t>
  </si>
  <si>
    <t>gary</t>
  </si>
  <si>
    <t>Third</t>
  </si>
  <si>
    <t>E</t>
  </si>
  <si>
    <t>Richa</t>
  </si>
  <si>
    <t>B</t>
  </si>
  <si>
    <t>Hari</t>
  </si>
  <si>
    <t>C</t>
  </si>
  <si>
    <t>Tom</t>
  </si>
  <si>
    <t>Will</t>
  </si>
  <si>
    <t>F</t>
  </si>
  <si>
    <t>Average semester score</t>
  </si>
  <si>
    <t>Second</t>
  </si>
  <si>
    <t>Average of B</t>
  </si>
  <si>
    <t>Average of D</t>
  </si>
  <si>
    <t>Zone</t>
  </si>
  <si>
    <t>City</t>
  </si>
  <si>
    <t>Chennai</t>
  </si>
  <si>
    <t xml:space="preserve">East </t>
  </si>
  <si>
    <t>Patna</t>
  </si>
  <si>
    <t>Delhi</t>
  </si>
  <si>
    <t>Kanpur</t>
  </si>
  <si>
    <t>Gandhinagar</t>
  </si>
  <si>
    <t>Hubli</t>
  </si>
  <si>
    <t>Manglore</t>
  </si>
  <si>
    <t>Chandigarh</t>
  </si>
  <si>
    <t>Pune</t>
  </si>
  <si>
    <t>south</t>
  </si>
  <si>
    <t>Hyderabad</t>
  </si>
  <si>
    <t>Meerut</t>
  </si>
  <si>
    <t>Nagpur</t>
  </si>
  <si>
    <t>Average of West zone</t>
  </si>
  <si>
    <t>Avg of Units Sold above 250</t>
  </si>
  <si>
    <t>Avg of Units Sold below 100</t>
  </si>
  <si>
    <t>Assignment -25</t>
  </si>
  <si>
    <t xml:space="preserve">Use of Developer Tab -Draw Check Box </t>
  </si>
  <si>
    <t>Tasks</t>
  </si>
  <si>
    <t>Completion</t>
  </si>
  <si>
    <t>Task</t>
  </si>
  <si>
    <t>Status</t>
  </si>
  <si>
    <t>Book flight tickets</t>
  </si>
  <si>
    <t>Clean the house</t>
  </si>
  <si>
    <t>Book Hotel</t>
  </si>
  <si>
    <t>Prepare Guest List</t>
  </si>
  <si>
    <t>Book a table in Restaurant</t>
  </si>
  <si>
    <t>Plan Activities</t>
  </si>
  <si>
    <t>Book Return Flight Tickets</t>
  </si>
  <si>
    <t>Plan Menu for Food</t>
  </si>
  <si>
    <t>Plan Drinks</t>
  </si>
  <si>
    <t>Decorate Home</t>
  </si>
  <si>
    <t>Make Bed After Waking Up</t>
  </si>
  <si>
    <t>Invite Friends</t>
  </si>
  <si>
    <t>Make Coffee</t>
  </si>
  <si>
    <t>Water Plants</t>
  </si>
  <si>
    <t>Feed the Cat</t>
  </si>
  <si>
    <t>Read Mail</t>
  </si>
  <si>
    <t>Do Laundry</t>
  </si>
  <si>
    <t>Assignment -26</t>
  </si>
  <si>
    <t>Use of If and Vlookup -Compare List 1 to List 2</t>
  </si>
  <si>
    <t>List 1</t>
  </si>
  <si>
    <t>List 2</t>
  </si>
  <si>
    <t>Raj</t>
  </si>
  <si>
    <t>Ankita</t>
  </si>
  <si>
    <t>Rohit</t>
  </si>
  <si>
    <t>Kajal</t>
  </si>
  <si>
    <t>Abhay</t>
  </si>
  <si>
    <t>Rohan</t>
  </si>
  <si>
    <t>Akshay</t>
  </si>
  <si>
    <t>Puneet</t>
  </si>
  <si>
    <t>IF(A9=B9,"Matching","Not Matching")</t>
  </si>
  <si>
    <t>VLOOKUP(F12,E5:E12,1,0)</t>
  </si>
  <si>
    <t>Color List-1</t>
  </si>
  <si>
    <t>Color List-2</t>
  </si>
  <si>
    <t>Red</t>
  </si>
  <si>
    <t>Yellow</t>
  </si>
  <si>
    <t>Green</t>
  </si>
  <si>
    <t>Grey</t>
  </si>
  <si>
    <t>Blue</t>
  </si>
  <si>
    <t>White</t>
  </si>
  <si>
    <t>Black</t>
  </si>
  <si>
    <t>VLOOKUP(A17,E17:E22,1,FALSE)</t>
  </si>
  <si>
    <t>Assignment -27</t>
  </si>
  <si>
    <t xml:space="preserve">Use of Concatenate </t>
  </si>
  <si>
    <t>D21</t>
  </si>
  <si>
    <t>Vishal</t>
  </si>
  <si>
    <t>Mohan</t>
  </si>
  <si>
    <t>D22</t>
  </si>
  <si>
    <t>Mathew</t>
  </si>
  <si>
    <t>D23</t>
  </si>
  <si>
    <t>Jamemah</t>
  </si>
  <si>
    <t>Powel</t>
  </si>
  <si>
    <t>D24</t>
  </si>
  <si>
    <t>Arundhati</t>
  </si>
  <si>
    <t>Swaminathan</t>
  </si>
  <si>
    <t>D25</t>
  </si>
  <si>
    <t>Potter</t>
  </si>
  <si>
    <t>D26</t>
  </si>
  <si>
    <t>Roger</t>
  </si>
  <si>
    <t>=</t>
  </si>
  <si>
    <t>CONCATENATE(B5," ",C5)</t>
  </si>
  <si>
    <t>B16&amp;" "&amp;C16</t>
  </si>
  <si>
    <t>Assignment -28</t>
  </si>
  <si>
    <t>Use of Counta, Countif, Countifs, Vlookup and Index with Match</t>
  </si>
  <si>
    <t>Employee Database</t>
  </si>
  <si>
    <t>Emp Id</t>
  </si>
  <si>
    <t>Designation</t>
  </si>
  <si>
    <t>KRA</t>
  </si>
  <si>
    <t>ARUN</t>
  </si>
  <si>
    <t>MIS-OPERATION</t>
  </si>
  <si>
    <t>OPERATION</t>
  </si>
  <si>
    <t>PHP</t>
  </si>
  <si>
    <t>BISWAS</t>
  </si>
  <si>
    <t>SOFTWARE ENG</t>
  </si>
  <si>
    <t>JAVA</t>
  </si>
  <si>
    <t>DINESH</t>
  </si>
  <si>
    <t>SME</t>
  </si>
  <si>
    <t>MAILS</t>
  </si>
  <si>
    <t>ESHWAR</t>
  </si>
  <si>
    <t>PROGRAMMER</t>
  </si>
  <si>
    <t>C++</t>
  </si>
  <si>
    <t>FAHAD</t>
  </si>
  <si>
    <t>DOT NET</t>
  </si>
  <si>
    <t>GANGA</t>
  </si>
  <si>
    <t>SOFTWARE ASSOCIATE</t>
  </si>
  <si>
    <t>TESTING</t>
  </si>
  <si>
    <t>HEMA</t>
  </si>
  <si>
    <t>NETWORK ENG</t>
  </si>
  <si>
    <t>SERVER</t>
  </si>
  <si>
    <t>FARZANA</t>
  </si>
  <si>
    <t>SALES EXECUTIVE</t>
  </si>
  <si>
    <t>AYESH</t>
  </si>
  <si>
    <t>AMAZON</t>
  </si>
  <si>
    <t>PRAVEEN</t>
  </si>
  <si>
    <t>VISHAL</t>
  </si>
  <si>
    <t>GROFFERS</t>
  </si>
  <si>
    <t>VISHNU</t>
  </si>
  <si>
    <t>PAYTM</t>
  </si>
  <si>
    <t>KRISHNA</t>
  </si>
  <si>
    <t>ABHISHEK</t>
  </si>
  <si>
    <t>MYNTRA</t>
  </si>
  <si>
    <t>FARZANA BANU</t>
  </si>
  <si>
    <t>VAMSEE KRISHNA</t>
  </si>
  <si>
    <t>BRAND MANAGER</t>
  </si>
  <si>
    <t>MARKETING</t>
  </si>
  <si>
    <t xml:space="preserve">Q.1 How Many Employee? </t>
  </si>
  <si>
    <t xml:space="preserve">Q.2 How Many Employee in Sales Executive? </t>
  </si>
  <si>
    <t>Q.3 How Many Employee Sales Executive in Amazone and Myntra?</t>
  </si>
  <si>
    <t xml:space="preserve">Q.4 Employee Dinesh and Vishal Post and KRA? </t>
  </si>
  <si>
    <t>use of Vlookup</t>
  </si>
  <si>
    <t xml:space="preserve">Q.5 Employee Abhishek and Hema Emp id? </t>
  </si>
  <si>
    <t xml:space="preserve">Use of Index with Match </t>
  </si>
  <si>
    <t>Assignment -29</t>
  </si>
  <si>
    <t xml:space="preserve">Use of Vlookup One Sheet to Another Sheet </t>
  </si>
  <si>
    <t>Sheet 1- Data</t>
  </si>
  <si>
    <t>Location</t>
  </si>
  <si>
    <t>Donald</t>
  </si>
  <si>
    <t>Patrick</t>
  </si>
  <si>
    <t>Banglore</t>
  </si>
  <si>
    <t>Samuel</t>
  </si>
  <si>
    <t>Samson</t>
  </si>
  <si>
    <t>Henry</t>
  </si>
  <si>
    <t>Madrid</t>
  </si>
  <si>
    <t>Ronica</t>
  </si>
  <si>
    <t>Brave</t>
  </si>
  <si>
    <t>Christine</t>
  </si>
  <si>
    <t>Salvi</t>
  </si>
  <si>
    <t>Andrew</t>
  </si>
  <si>
    <t>Baisley</t>
  </si>
  <si>
    <t>Erica</t>
  </si>
  <si>
    <t>Irons</t>
  </si>
  <si>
    <t xml:space="preserve">Sheet 2- Use of Vlookup </t>
  </si>
  <si>
    <t>Assignment -30</t>
  </si>
  <si>
    <t xml:space="preserve">Get Pivot Table </t>
  </si>
  <si>
    <t>Pivot Table Result</t>
  </si>
  <si>
    <t>Date of Sale</t>
  </si>
  <si>
    <t>Month</t>
  </si>
  <si>
    <t>Sales Amt</t>
  </si>
  <si>
    <t>(All)</t>
  </si>
  <si>
    <t>January</t>
  </si>
  <si>
    <t>Sum of Sales Amt</t>
  </si>
  <si>
    <t>February</t>
  </si>
  <si>
    <t>Grand Total</t>
  </si>
  <si>
    <t>Assignment -31</t>
  </si>
  <si>
    <t xml:space="preserve">USE OF HLOOKUP </t>
  </si>
  <si>
    <t>Months</t>
  </si>
  <si>
    <t>March</t>
  </si>
  <si>
    <t>April</t>
  </si>
  <si>
    <t>June</t>
  </si>
  <si>
    <t>Sale</t>
  </si>
  <si>
    <t>Mat</t>
  </si>
  <si>
    <t>Jim</t>
  </si>
  <si>
    <t>Cole</t>
  </si>
  <si>
    <t>Ricky</t>
  </si>
  <si>
    <t>Mary</t>
  </si>
  <si>
    <t>Science</t>
  </si>
  <si>
    <t xml:space="preserve">English </t>
  </si>
  <si>
    <t>Marks in English</t>
  </si>
  <si>
    <t xml:space="preserve">Marks in Maths </t>
  </si>
  <si>
    <t>EMP</t>
  </si>
  <si>
    <t>FIS6067</t>
  </si>
  <si>
    <t>FIS5228</t>
  </si>
  <si>
    <t>FIS6799</t>
  </si>
  <si>
    <t>FIS1149</t>
  </si>
  <si>
    <t>FIS5834</t>
  </si>
  <si>
    <t>SALES1</t>
  </si>
  <si>
    <t>SALES2</t>
  </si>
  <si>
    <t>SALES3</t>
  </si>
  <si>
    <t>SALES4</t>
  </si>
  <si>
    <t>SALES5</t>
  </si>
  <si>
    <t xml:space="preserve">EMP </t>
  </si>
  <si>
    <t>Sales 4</t>
  </si>
  <si>
    <t>Temperarture (In Celsius)</t>
  </si>
  <si>
    <t>Cities</t>
  </si>
  <si>
    <t>New Delhi</t>
  </si>
  <si>
    <t>Mumbai</t>
  </si>
  <si>
    <t>Bangalore</t>
  </si>
  <si>
    <t>Temperature</t>
  </si>
  <si>
    <t>Employee</t>
  </si>
  <si>
    <t>Albert</t>
  </si>
  <si>
    <t>Aaron</t>
  </si>
  <si>
    <t>Albama</t>
  </si>
  <si>
    <t>Abeey</t>
  </si>
  <si>
    <t>Cathy</t>
  </si>
  <si>
    <t>Cat</t>
  </si>
  <si>
    <t>Assignment -32</t>
  </si>
  <si>
    <t>USE OF NESTEDIF</t>
  </si>
  <si>
    <t>Total Numbers Earned</t>
  </si>
  <si>
    <t>Grade earned</t>
  </si>
  <si>
    <t>Condition List</t>
  </si>
  <si>
    <t>John Wilkins</t>
  </si>
  <si>
    <t>90-100</t>
  </si>
  <si>
    <t>A+</t>
  </si>
  <si>
    <t>Steve Harrington</t>
  </si>
  <si>
    <t>85 - &lt; 90</t>
  </si>
  <si>
    <t>Edward Clark</t>
  </si>
  <si>
    <t>80 - &lt; 85</t>
  </si>
  <si>
    <t>B+</t>
  </si>
  <si>
    <t>Jimmy Chemberlin</t>
  </si>
  <si>
    <t>75 - &lt; 80</t>
  </si>
  <si>
    <t> B</t>
  </si>
  <si>
    <t>Alex Wilkins</t>
  </si>
  <si>
    <t>70 - &lt; 75</t>
  </si>
  <si>
    <t>C+</t>
  </si>
  <si>
    <t>Patty Scott</t>
  </si>
  <si>
    <t>65 - &lt; 70</t>
  </si>
  <si>
    <t>Andrew Williams</t>
  </si>
  <si>
    <t>60 - &lt; 65</t>
  </si>
  <si>
    <t>D+</t>
  </si>
  <si>
    <t>Emilia johnson</t>
  </si>
  <si>
    <t>50 - &lt; 60</t>
  </si>
  <si>
    <t>Anthony Rogers</t>
  </si>
  <si>
    <t>&lt; 50</t>
  </si>
  <si>
    <t>Sl #</t>
  </si>
  <si>
    <t>Month Number</t>
  </si>
  <si>
    <t>=VLOOKUP(H2,$A$2:$C$13,3,0)</t>
  </si>
  <si>
    <t>July</t>
  </si>
  <si>
    <t>August</t>
  </si>
  <si>
    <t>September</t>
  </si>
  <si>
    <t>October</t>
  </si>
  <si>
    <t>November</t>
  </si>
  <si>
    <t>December</t>
  </si>
  <si>
    <t>Assignment -33</t>
  </si>
  <si>
    <t>Merge Table 1,2 &amp; 3 Using Vlookup</t>
  </si>
  <si>
    <t>Table 1</t>
  </si>
  <si>
    <t>Table 2</t>
  </si>
  <si>
    <t>Table 3</t>
  </si>
  <si>
    <t>Dept</t>
  </si>
  <si>
    <t xml:space="preserve">Result </t>
  </si>
  <si>
    <t>???</t>
  </si>
  <si>
    <t>Assignment -34</t>
  </si>
  <si>
    <t>Owner</t>
  </si>
  <si>
    <t>Product Class</t>
  </si>
  <si>
    <t>Quantity  Sold</t>
  </si>
  <si>
    <t>Ben</t>
  </si>
  <si>
    <t>A1</t>
  </si>
  <si>
    <t>Jeff</t>
  </si>
  <si>
    <t>A4</t>
  </si>
  <si>
    <t>C3</t>
  </si>
  <si>
    <t>C14</t>
  </si>
  <si>
    <t>Jenny</t>
  </si>
  <si>
    <t>A12</t>
  </si>
  <si>
    <t>B3</t>
  </si>
  <si>
    <t>B7</t>
  </si>
  <si>
    <t>B11</t>
  </si>
  <si>
    <t xml:space="preserve">Total Quantity Sold             By Ben </t>
  </si>
  <si>
    <t>Total Quantity Sold             By Jenny</t>
  </si>
  <si>
    <t>Total Quantity Sold             By Ben  &amp; Jenny</t>
  </si>
  <si>
    <t>SUMIF(A2:A9,"Ben",C2:C9)+SUMIF(A2:A9,"Jenny",C2:C9)</t>
  </si>
  <si>
    <t>Total Quantity Sold             By Jeff  &amp; Jenny</t>
  </si>
  <si>
    <t>Assignment -35</t>
  </si>
  <si>
    <t>Use of SUMPRODUCT &amp; VLOOKUP</t>
  </si>
  <si>
    <t>Qt.</t>
  </si>
  <si>
    <t>Price</t>
  </si>
  <si>
    <t>Bulb</t>
  </si>
  <si>
    <t>Tube light</t>
  </si>
  <si>
    <t>Heater</t>
  </si>
  <si>
    <t>CFL</t>
  </si>
  <si>
    <t>charger</t>
  </si>
  <si>
    <t>SUMPRODUCT(B5:B9,C5:C9)</t>
  </si>
  <si>
    <t>USE OF VLOOKUP</t>
  </si>
  <si>
    <t>TABLE 1 TO TABLE 2</t>
  </si>
  <si>
    <t>City Code</t>
  </si>
  <si>
    <t>Pin Code</t>
  </si>
  <si>
    <t>U_362</t>
  </si>
  <si>
    <t>Z_143</t>
  </si>
  <si>
    <t>F_103</t>
  </si>
  <si>
    <t>N_148</t>
  </si>
  <si>
    <t>L_120</t>
  </si>
  <si>
    <t>G_455</t>
  </si>
  <si>
    <t>E_195</t>
  </si>
  <si>
    <t>E_41</t>
  </si>
  <si>
    <t>O_62</t>
  </si>
  <si>
    <t>B_277</t>
  </si>
  <si>
    <t>V_318</t>
  </si>
  <si>
    <t>J_446</t>
  </si>
  <si>
    <t>P_18</t>
  </si>
  <si>
    <t>T_84</t>
  </si>
  <si>
    <t>J_264</t>
  </si>
  <si>
    <t>X_296</t>
  </si>
  <si>
    <t>X_112</t>
  </si>
  <si>
    <t>J_430</t>
  </si>
  <si>
    <t>I_159</t>
  </si>
  <si>
    <t>F_10</t>
  </si>
  <si>
    <t>Assignment -36</t>
  </si>
  <si>
    <t>Emp</t>
  </si>
  <si>
    <t>Branch</t>
  </si>
  <si>
    <t>INCENTIVE</t>
  </si>
  <si>
    <t>Bonus</t>
  </si>
  <si>
    <t>TA</t>
  </si>
  <si>
    <t>Raja</t>
  </si>
  <si>
    <t>north</t>
  </si>
  <si>
    <t>Ferozepur</t>
  </si>
  <si>
    <t>Suman</t>
  </si>
  <si>
    <t>east</t>
  </si>
  <si>
    <t>Cuttack</t>
  </si>
  <si>
    <t>Mktg</t>
  </si>
  <si>
    <t>Beena</t>
  </si>
  <si>
    <t>R&amp;D</t>
  </si>
  <si>
    <t>Seema</t>
  </si>
  <si>
    <t>Julie</t>
  </si>
  <si>
    <t>Mathura</t>
  </si>
  <si>
    <t>Admin</t>
  </si>
  <si>
    <t>Neena</t>
  </si>
  <si>
    <t>Agra</t>
  </si>
  <si>
    <t>Director</t>
  </si>
  <si>
    <t>Pankaj</t>
  </si>
  <si>
    <t>Ambala</t>
  </si>
  <si>
    <t>Personal</t>
  </si>
  <si>
    <t>Andre</t>
  </si>
  <si>
    <t>Darjeeling</t>
  </si>
  <si>
    <t>CCD</t>
  </si>
  <si>
    <t>Sujay</t>
  </si>
  <si>
    <t>west</t>
  </si>
  <si>
    <t>Shilpa</t>
  </si>
  <si>
    <t>Jammu</t>
  </si>
  <si>
    <t>Meera</t>
  </si>
  <si>
    <t>Calcutta</t>
  </si>
  <si>
    <t>Sheetal</t>
  </si>
  <si>
    <t>cochin</t>
  </si>
  <si>
    <t>K. Sita</t>
  </si>
  <si>
    <t>Priya</t>
  </si>
  <si>
    <t>Jaipur</t>
  </si>
  <si>
    <t>Aalok</t>
  </si>
  <si>
    <t>Aakash</t>
  </si>
  <si>
    <t>Nasik</t>
  </si>
  <si>
    <t>Parvati</t>
  </si>
  <si>
    <t xml:space="preserve">Q.1 How many Emloyee in Sales and Mktg Department. </t>
  </si>
  <si>
    <t xml:space="preserve">Q.2 How Many salary in Sales Department. </t>
  </si>
  <si>
    <t xml:space="preserve">Q.3 How many Employee Department Sales, North Region Salary. </t>
  </si>
  <si>
    <t xml:space="preserve">Q.4 How many Employee Department Sales and Region north. </t>
  </si>
  <si>
    <t>Q.5 If Salary Greater Then 15000, "A", if salary Greater Then 10000, "B" otherwise "C".</t>
  </si>
  <si>
    <t>Assignment -37</t>
  </si>
  <si>
    <t>WITH CONDITION TRUE/FALSE</t>
  </si>
  <si>
    <t xml:space="preserve">CONDITION </t>
  </si>
  <si>
    <t>Empcode</t>
  </si>
  <si>
    <t>Incentive</t>
  </si>
  <si>
    <t>Grade</t>
  </si>
  <si>
    <t>salary slab</t>
  </si>
  <si>
    <t>incentive</t>
  </si>
  <si>
    <t>grade</t>
  </si>
  <si>
    <t>G</t>
  </si>
  <si>
    <t>H</t>
  </si>
  <si>
    <t>Farhan</t>
  </si>
  <si>
    <t>Satinder Kaur</t>
  </si>
  <si>
    <t>Suchita</t>
  </si>
  <si>
    <t>Shazia</t>
  </si>
  <si>
    <t>Pooja</t>
  </si>
  <si>
    <t>Jasbinder</t>
  </si>
  <si>
    <t>Bharat</t>
  </si>
  <si>
    <t>Rishi</t>
  </si>
  <si>
    <t>Mala</t>
  </si>
  <si>
    <t>Hajra</t>
  </si>
  <si>
    <t>Aalam</t>
  </si>
  <si>
    <t>Giriraj</t>
  </si>
  <si>
    <t>Ankur</t>
  </si>
  <si>
    <t>Tapan</t>
  </si>
  <si>
    <t>Zarina</t>
  </si>
  <si>
    <t>Arun</t>
  </si>
  <si>
    <t>Chitra</t>
  </si>
  <si>
    <t>Kirtikar</t>
  </si>
  <si>
    <t>Assignment -38</t>
  </si>
  <si>
    <t xml:space="preserve">USE OF DATEDIF FORMULAS CALCULATE DOB </t>
  </si>
  <si>
    <t>FirstDate</t>
  </si>
  <si>
    <t>SecondDate</t>
  </si>
  <si>
    <t>Interval</t>
  </si>
  <si>
    <t>Difference</t>
  </si>
  <si>
    <t>days</t>
  </si>
  <si>
    <t xml:space="preserve"> =DATEDIF(C4,D4,"d")</t>
  </si>
  <si>
    <t>months</t>
  </si>
  <si>
    <t xml:space="preserve"> =DATEDIF(C5,D5,"m")</t>
  </si>
  <si>
    <t>years</t>
  </si>
  <si>
    <t xml:space="preserve"> =DATEDIF(C6,D6,"y")</t>
  </si>
  <si>
    <t>yeardays</t>
  </si>
  <si>
    <t xml:space="preserve"> =DATEDIF(C7,D7,"yd")</t>
  </si>
  <si>
    <t>yearmonths</t>
  </si>
  <si>
    <t xml:space="preserve"> =DATEDIF(C8,D8,"ym")</t>
  </si>
  <si>
    <t>monthdays</t>
  </si>
  <si>
    <t xml:space="preserve"> =DATEDIF(C9,D9,"md")</t>
  </si>
  <si>
    <t>What Does It Do?</t>
  </si>
  <si>
    <t>This function calculates the difference between two dates.</t>
  </si>
  <si>
    <t>It can show the result in weeks, months or years.</t>
  </si>
  <si>
    <t>Syntax</t>
  </si>
  <si>
    <t xml:space="preserve"> =DATEDIF(FirstDate,SecondDate,"Interval")</t>
  </si>
  <si>
    <t>FirstDate : This is the earliest of the two dates.</t>
  </si>
  <si>
    <t>SecondDate : This is the most recent of the two dates.</t>
  </si>
  <si>
    <t>"Interval" : This indicates what you want to calculate.</t>
  </si>
  <si>
    <t>These are the available intervals.</t>
  </si>
  <si>
    <t>"d"</t>
  </si>
  <si>
    <t>Days between the two dates.</t>
  </si>
  <si>
    <t>"m"</t>
  </si>
  <si>
    <t>Months between the two dates.</t>
  </si>
  <si>
    <t>"y"</t>
  </si>
  <si>
    <t>Years between the two dates.</t>
  </si>
  <si>
    <t>"yd"</t>
  </si>
  <si>
    <t>Days between the dates, as if the dates were in the same year.</t>
  </si>
  <si>
    <t>"ym"</t>
  </si>
  <si>
    <t>Months between the dates, as if the dates were in the same year.</t>
  </si>
  <si>
    <t>"md"</t>
  </si>
  <si>
    <t>Days between the two dates, as if the dates were in the same month and year.</t>
  </si>
  <si>
    <t>Formatting</t>
  </si>
  <si>
    <t>No special formatting is needed.</t>
  </si>
  <si>
    <t>Birth date :</t>
  </si>
  <si>
    <t>Years lived :</t>
  </si>
  <si>
    <t xml:space="preserve"> =DATEDIF(C8,TODAY(),"y")</t>
  </si>
  <si>
    <t>and the months :</t>
  </si>
  <si>
    <t xml:space="preserve"> =DATEDIF(C8,TODAY(),"ym")</t>
  </si>
  <si>
    <t>and the days :</t>
  </si>
  <si>
    <t xml:space="preserve"> =DATEDIF(C8,TODAY(),"md")</t>
  </si>
  <si>
    <t>You can put this all together in one calculation, which creates a text version.</t>
  </si>
  <si>
    <t xml:space="preserve"> ="Age is "&amp;DATEDIF(C8,TODAY(),"y")&amp;" Years, "&amp;DATEDIF(C8,TODAY(),"ym")&amp;" Months and "&amp;DATEDIF(C8,TODAY(),"md")&amp;" Days"</t>
  </si>
  <si>
    <t>Assignment -39</t>
  </si>
  <si>
    <t>USE OF DAVERAGE</t>
  </si>
  <si>
    <t>Wattage</t>
  </si>
  <si>
    <t>Life Hours</t>
  </si>
  <si>
    <t>Unit Cost</t>
  </si>
  <si>
    <t>Box Quantity</t>
  </si>
  <si>
    <t>Boxes In Stock</t>
  </si>
  <si>
    <t>Value Of Stock</t>
  </si>
  <si>
    <t>Horizon</t>
  </si>
  <si>
    <t>Neon</t>
  </si>
  <si>
    <t>Spot</t>
  </si>
  <si>
    <t>Other</t>
  </si>
  <si>
    <t>Sunbeam</t>
  </si>
  <si>
    <t>unknown</t>
  </si>
  <si>
    <t>To calculate the Average cost of a particular Brand of bulb.</t>
  </si>
  <si>
    <r>
      <rPr>
        <i/>
        <sz val="10"/>
        <color theme="1"/>
        <rFont val="Arial"/>
      </rPr>
      <t xml:space="preserve">These two cells are the </t>
    </r>
    <r>
      <rPr>
        <b/>
        <i/>
        <sz val="10"/>
        <color theme="1"/>
        <rFont val="Arial"/>
      </rPr>
      <t>Criteria</t>
    </r>
    <r>
      <rPr>
        <i/>
        <sz val="10"/>
        <color theme="1"/>
        <rFont val="Arial"/>
      </rPr>
      <t xml:space="preserve"> range.</t>
    </r>
  </si>
  <si>
    <t xml:space="preserve">Type the brand name : </t>
  </si>
  <si>
    <t>sunbeam</t>
  </si>
  <si>
    <t xml:space="preserve"> =DAVERAGE(B3:I19,F3,E23:E24)</t>
  </si>
  <si>
    <t>Examples</t>
  </si>
  <si>
    <t>The average Unit Cost of a particular Product of a particular Brand.</t>
  </si>
  <si>
    <t xml:space="preserve"> =DAVERAGE(B3:I19,F3,E49:F50)</t>
  </si>
  <si>
    <t>This is the same calculation but using the actual name "Unit Cost" instead of the cell address.</t>
  </si>
  <si>
    <t xml:space="preserve"> =DAVERAGE(B3:I19,"Unit Cost",E49:F50)</t>
  </si>
  <si>
    <t>The average Unit Cost of a Bulb equal to a particular Wattage.</t>
  </si>
  <si>
    <t xml:space="preserve"> =DAVERAGE(B3:I19,"Unit Cost",E60:F61)</t>
  </si>
  <si>
    <t>The average Unit Cost of a Bulb less then a particular Wattage.</t>
  </si>
  <si>
    <t>&lt;100</t>
  </si>
  <si>
    <t xml:space="preserve"> =DAVERAGE(B3:I19,"Unit Cost",E67:F68)</t>
  </si>
  <si>
    <t>Assignment -40</t>
  </si>
  <si>
    <t>USE OF DCOUNT</t>
  </si>
  <si>
    <t>Count the number of products of a particular Brand which have a Life Hours rating.</t>
  </si>
  <si>
    <t xml:space="preserve"> =DCOUNT(B3:I19,D3,E23:E24)</t>
  </si>
  <si>
    <t>What Does It Do ?</t>
  </si>
  <si>
    <t>This function examines a list of information and counts the values in a specified column.</t>
  </si>
  <si>
    <t>It can only count values, the text items and blank cells are ignored.</t>
  </si>
  <si>
    <t>=DCOUNT(DatabaseRange,FieldName,CriteriaRange)</t>
  </si>
  <si>
    <t>The count of a particular product, with a specific number of boxes in stock.</t>
  </si>
  <si>
    <t xml:space="preserve">The number of products is : </t>
  </si>
  <si>
    <t xml:space="preserve"> =DCOUNT(B3:I19,H3,E50:F51)</t>
  </si>
  <si>
    <t>This is the same calculation but using the name "Boxes In Stock" instead of the cell address.</t>
  </si>
  <si>
    <t xml:space="preserve"> =DCOUNT(B3:I19,"Boxes In Stock",E50:F51)</t>
  </si>
  <si>
    <t>The count of the number of  Bulb products equal to a particular Wattage.</t>
  </si>
  <si>
    <t xml:space="preserve">The count is : </t>
  </si>
  <si>
    <t xml:space="preserve"> =DCOUNT(B3:I19,"Boxes In Stock",E61:F62)</t>
  </si>
  <si>
    <t>The count of Bulb products between two Wattage values.</t>
  </si>
  <si>
    <t>&gt;=80</t>
  </si>
  <si>
    <t>&lt;=100</t>
  </si>
  <si>
    <t xml:space="preserve"> =DCOUNT(B3:I19,"Boxes In Stock",E68:G69)</t>
  </si>
  <si>
    <t>Assignment -41</t>
  </si>
  <si>
    <t>USE OF DCOUNTA</t>
  </si>
  <si>
    <t>Count the number of products of a particular Brand.</t>
  </si>
  <si>
    <t xml:space="preserve"> =DCOUNTA(B3:I19,E3,E23:E24)</t>
  </si>
  <si>
    <t>This function examines a list of information and counts the non blank cells in a specified column.</t>
  </si>
  <si>
    <t>It counts values and text items, but blank cells are ignored.</t>
  </si>
  <si>
    <t>=DCOUNTA(DatabaseRange,FieldName,CriteriaRange)</t>
  </si>
  <si>
    <t>The count of a product with an unknown Life Hours value.</t>
  </si>
  <si>
    <t xml:space="preserve"> =DCOUNTA(B3:I19,D3,E50:F51)</t>
  </si>
  <si>
    <t>This is the same calculation but using the name "Life Hours" instead of the cell address.</t>
  </si>
  <si>
    <t xml:space="preserve"> =DCOUNTA(B3:I19,"Life Hours",E50:F51)</t>
  </si>
  <si>
    <t>The count of the number of  particular product of a specific brand.</t>
  </si>
  <si>
    <t xml:space="preserve"> =DCOUNTA(B3:I19,"Product",E61:F62)</t>
  </si>
  <si>
    <t>The count of particular products from specific brands.</t>
  </si>
  <si>
    <t xml:space="preserve"> =DCOUNTA(B3:I19,"Product",E68:F70)</t>
  </si>
  <si>
    <t>Assignment -42</t>
  </si>
  <si>
    <t>USE OF DMAX</t>
  </si>
  <si>
    <t>To calculate largest Value Of Stock of a particular Brand of bulb.</t>
  </si>
  <si>
    <t xml:space="preserve"> =DMAX(B3:I19,I3,E23:E24)</t>
  </si>
  <si>
    <t>This function examines a list of information and produces the largest value from a specified column.</t>
  </si>
  <si>
    <t>=DMAX(DatabaseRange,FieldName,CriteriaRange)</t>
  </si>
  <si>
    <t>The largest Value Of Stock of a particular Product of a particular Brand.</t>
  </si>
  <si>
    <t xml:space="preserve">The largest value is : </t>
  </si>
  <si>
    <t xml:space="preserve"> =DMAX(B3:I19,I3,E49:F50)</t>
  </si>
  <si>
    <t>This is the same calculation but using the name "Value Of Stock" instead of the cell address.</t>
  </si>
  <si>
    <t xml:space="preserve"> =DMAX(B3:I19,"Value Of Stock",E49:F50)</t>
  </si>
  <si>
    <t>The largest Value Of Stock of a Bulb equal to a particular Wattage.</t>
  </si>
  <si>
    <t xml:space="preserve">The largest Value Of Stock is : </t>
  </si>
  <si>
    <t xml:space="preserve"> =DMAX(B3:I19,"Value Of Stock",E60:F61)</t>
  </si>
  <si>
    <t>The largest Value Of Stock of a Bulb less than a particular Wattage.</t>
  </si>
  <si>
    <t xml:space="preserve"> =DMAX(B3:I19,"Value Of Stock",E67:F68)</t>
  </si>
  <si>
    <t>Assignment -43</t>
  </si>
  <si>
    <t>USE OF DSUM</t>
  </si>
  <si>
    <t>To calculate the total Value Of Stock of a particular Brand of bulb.</t>
  </si>
  <si>
    <t xml:space="preserve"> =DSUM(B3:I19,I3,E23:E24)</t>
  </si>
  <si>
    <t>=DSUM(DatabaseRange,FieldName,CriteriaRange)</t>
  </si>
  <si>
    <t>The total Value Of Stock of a particular Product of a particular Brand.</t>
  </si>
  <si>
    <t xml:space="preserve">Total stock value is : </t>
  </si>
  <si>
    <t xml:space="preserve"> =DSUM(B3:I19,I3,E49:F50)</t>
  </si>
  <si>
    <t xml:space="preserve"> =DSUM(B3:I19,"Value Of Stock",E49:F50)</t>
  </si>
  <si>
    <t>The total Value Of Stock of a Bulb equal to a particular Wattage.</t>
  </si>
  <si>
    <t xml:space="preserve">Total Value Of Stock is : </t>
  </si>
  <si>
    <t xml:space="preserve"> =DSUM(B3:I19,"Value Of Stock",E60:F61)</t>
  </si>
  <si>
    <t>The total Value Of Stock of a Bulb less than a particular Wattage.</t>
  </si>
  <si>
    <t xml:space="preserve"> =DSUM(B3:I19,"Value Of Stock",E67:F68)</t>
  </si>
  <si>
    <t>Assignment -44</t>
  </si>
  <si>
    <t>USE OF FIND &amp; LARGE FORMULA</t>
  </si>
  <si>
    <t>Text</t>
  </si>
  <si>
    <t>Letter To Find</t>
  </si>
  <si>
    <t>Position Of Letter</t>
  </si>
  <si>
    <t>Hello</t>
  </si>
  <si>
    <t>e</t>
  </si>
  <si>
    <t xml:space="preserve"> =FIND(D4,C4)</t>
  </si>
  <si>
    <t xml:space="preserve"> =FIND(D5,C5)</t>
  </si>
  <si>
    <t>o</t>
  </si>
  <si>
    <t xml:space="preserve"> =FIND(D6,C6)</t>
  </si>
  <si>
    <t>Alan Williams</t>
  </si>
  <si>
    <t>a</t>
  </si>
  <si>
    <t xml:space="preserve"> =FIND(D7,C7)</t>
  </si>
  <si>
    <t xml:space="preserve"> =FIND(D8,C8,6)</t>
  </si>
  <si>
    <t>T</t>
  </si>
  <si>
    <t xml:space="preserve"> =FIND(D9,C9)</t>
  </si>
  <si>
    <t>Values</t>
  </si>
  <si>
    <t>Highest Value</t>
  </si>
  <si>
    <t xml:space="preserve"> =LARGE(C4:C8,1)</t>
  </si>
  <si>
    <t>2nd Highest Value</t>
  </si>
  <si>
    <t xml:space="preserve"> =LARGE(C4:C8,2)</t>
  </si>
  <si>
    <t>3rd Highest Value</t>
  </si>
  <si>
    <t xml:space="preserve"> =LARGE(C4:C8,3)</t>
  </si>
  <si>
    <t>4th Highest Value</t>
  </si>
  <si>
    <t xml:space="preserve"> =LARGE(C4:C8,4)</t>
  </si>
  <si>
    <t>5th Highest Value</t>
  </si>
  <si>
    <t xml:space="preserve"> =LARGE(C4:C8,5)</t>
  </si>
  <si>
    <t>This function examines a list of values and picks the value at a user specified position</t>
  </si>
  <si>
    <t>in the list.</t>
  </si>
  <si>
    <t>=LARGE(ListOfNumbersToExamine,PositionToPickFrom)</t>
  </si>
  <si>
    <t>Example</t>
  </si>
  <si>
    <t>The following table was used to calculate the top 3 sales figures between Jan, Feb and Mar.</t>
  </si>
  <si>
    <t xml:space="preserve"> =LARGE(D24:F27,1)</t>
  </si>
  <si>
    <t xml:space="preserve"> =LARGE(D24:F27,2)</t>
  </si>
  <si>
    <t xml:space="preserve"> =LARGE(D24:F27,3)</t>
  </si>
  <si>
    <t>Note</t>
  </si>
  <si>
    <t>Another way to find the Highest and Lowest values would have been to use</t>
  </si>
  <si>
    <t>the =MAX() and =MIN() functions.</t>
  </si>
  <si>
    <t>Highest</t>
  </si>
  <si>
    <t xml:space="preserve"> =MAX(D24:F27)</t>
  </si>
  <si>
    <t>Lowest</t>
  </si>
  <si>
    <t xml:space="preserve"> =MIN(D24:F27)</t>
  </si>
  <si>
    <t>Assignment -45</t>
  </si>
  <si>
    <t>USE OF LEFT, FIND, LEN,LOWER, NETWORKDAYS</t>
  </si>
  <si>
    <t xml:space="preserve">USE OF LEFT </t>
  </si>
  <si>
    <t>Number Of
Characters Required</t>
  </si>
  <si>
    <t>Left String</t>
  </si>
  <si>
    <t>Alan Jones</t>
  </si>
  <si>
    <t>LEFT(A5,B5)</t>
  </si>
  <si>
    <t>Cardiff</t>
  </si>
  <si>
    <t>ABC123</t>
  </si>
  <si>
    <t>USE OF LEFT AND FIND</t>
  </si>
  <si>
    <t xml:space="preserve"> =LEFT(A12,FIND(" ",A12)-1)</t>
  </si>
  <si>
    <t>Bob Smith</t>
  </si>
  <si>
    <t>Carol Williams</t>
  </si>
  <si>
    <t>USE OF LEN</t>
  </si>
  <si>
    <t>Length</t>
  </si>
  <si>
    <t xml:space="preserve"> =LEN(A18)</t>
  </si>
  <si>
    <t>USE OF LOWER</t>
  </si>
  <si>
    <t>Upper Case Text</t>
  </si>
  <si>
    <t>Lower Case</t>
  </si>
  <si>
    <t>ALAN JONES</t>
  </si>
  <si>
    <t xml:space="preserve"> =LOWER(A27)</t>
  </si>
  <si>
    <t>BOB SMITH</t>
  </si>
  <si>
    <t>CAROL WILLIAMS</t>
  </si>
  <si>
    <t>CARDIFF</t>
  </si>
  <si>
    <t>USE OF NETWORKDAYS</t>
  </si>
  <si>
    <t>End Date</t>
  </si>
  <si>
    <t>Work Days</t>
  </si>
  <si>
    <t xml:space="preserve"> =NETWORKDAYS(A36,B36)</t>
  </si>
  <si>
    <t>Assignment -46</t>
  </si>
  <si>
    <t>USE OF POWER, PRODUCT, PROPER, REPT</t>
  </si>
  <si>
    <t xml:space="preserve">USE OF POWER </t>
  </si>
  <si>
    <t>Number</t>
  </si>
  <si>
    <t>Power</t>
  </si>
  <si>
    <t xml:space="preserve"> =POWER(A5,B5)</t>
  </si>
  <si>
    <t>USE OF PRODUCT</t>
  </si>
  <si>
    <t>Numbers</t>
  </si>
  <si>
    <t xml:space="preserve"> =PRODUCT(A12,B12)</t>
  </si>
  <si>
    <t>USE OF PROPER</t>
  </si>
  <si>
    <t>Original Text</t>
  </si>
  <si>
    <t>Proper</t>
  </si>
  <si>
    <t>alan jones</t>
  </si>
  <si>
    <t xml:space="preserve"> =PROPER(A19)</t>
  </si>
  <si>
    <t>bob smith</t>
  </si>
  <si>
    <t>caRol wILLIAMS</t>
  </si>
  <si>
    <t>cardiff</t>
  </si>
  <si>
    <t>USE OF REPT</t>
  </si>
  <si>
    <t>Text To
Repeat</t>
  </si>
  <si>
    <t>Number Of
Repeats</t>
  </si>
  <si>
    <t>Repeated
Text</t>
  </si>
  <si>
    <t xml:space="preserve"> =REPT(A27,B27)</t>
  </si>
  <si>
    <t>AB</t>
  </si>
  <si>
    <t>-</t>
  </si>
  <si>
    <t>|</t>
  </si>
  <si>
    <t>Assignment -47</t>
  </si>
  <si>
    <t>USE OF RIGHT, ROMAN &amp; SMALL</t>
  </si>
  <si>
    <t>Original
Text</t>
  </si>
  <si>
    <t>Right
String</t>
  </si>
  <si>
    <t xml:space="preserve"> =RIGHT(A4,B4)</t>
  </si>
  <si>
    <t>USE OF ROMAN</t>
  </si>
  <si>
    <t>Roman</t>
  </si>
  <si>
    <t xml:space="preserve"> =ROMAN(A13)</t>
  </si>
  <si>
    <t xml:space="preserve">USE OF SMALL </t>
  </si>
  <si>
    <t>Lowest Value</t>
  </si>
  <si>
    <t xml:space="preserve"> =SMALL(D24:F27,1)</t>
  </si>
  <si>
    <t>2nd Lowest Value</t>
  </si>
  <si>
    <t xml:space="preserve"> =SMALL(D24:F27,2)</t>
  </si>
  <si>
    <t>3rd Lowest Value</t>
  </si>
  <si>
    <t xml:space="preserve"> =SMALL(D24:F27,3)</t>
  </si>
  <si>
    <t>Assignment -48</t>
  </si>
  <si>
    <t>comission</t>
  </si>
  <si>
    <t>USE OF COUNTA AND VLOOKUP</t>
  </si>
  <si>
    <t>USE OF COUNTIF</t>
  </si>
  <si>
    <t>USE OF LOOKUP</t>
  </si>
  <si>
    <t>Q.6 How Many sales Man sales Jan Months Sales &gt;2000 &amp; March Sales &lt;=1500 ?</t>
  </si>
  <si>
    <t>USE OF COUNTIFS</t>
  </si>
  <si>
    <t>Q.7 Jan to Target Highlights 2000 between 5000, Font Red &amp; Background Yeloow?</t>
  </si>
  <si>
    <t>USE OF CONDITIONL F</t>
  </si>
  <si>
    <t>Q.8 If sales Greter then Target then Comission 10% otherwise 5% ?</t>
  </si>
  <si>
    <t xml:space="preserve">UEE OF IF FUNCTION </t>
  </si>
  <si>
    <t>Assignment -49</t>
  </si>
  <si>
    <t>USE OF CONDITIONAL FORMATTING</t>
  </si>
  <si>
    <t>Assignment -50</t>
  </si>
  <si>
    <t>USE OF DATEDIF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</si>
</sst>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64" formatCode="&quot;$&quot;#,##0_);[Red]\(&quot;$&quot;#,##0\)"/>
    <numFmt numFmtId="165" formatCode="&quot;$&quot;#,##0.00_);[Red]\(&quot;$&quot;#,##0.00\)"/>
    <numFmt numFmtId="166" formatCode="d/m/yyyy"/>
    <numFmt numFmtId="167" formatCode="_(&quot;$&quot;* #,##0_);_(&quot;$&quot;* \(#,##0\);_(&quot;$&quot;* &quot;-&quot;??_);_(@_)"/>
    <numFmt numFmtId="168" formatCode="000\-00\-0000"/>
    <numFmt numFmtId="169" formatCode="&quot;$&quot;#,##0.00"/>
    <numFmt numFmtId="170" formatCode="&quot;$&quot;#,##0"/>
    <numFmt numFmtId="171" formatCode="_(* #,##0_);_(* \(#,##0\);_(* &quot;-&quot;??_);_(@_)"/>
    <numFmt numFmtId="172" formatCode="&quot;₹&quot;\ #,##0.00"/>
    <numFmt numFmtId="173" formatCode="_ [$रु-439]\ * #,##0.00_ ;_ [$रु-439]\ * \-#,##0.00_ ;_ [$रु-439]\ * &quot;-&quot;??_ ;_ @_ "/>
    <numFmt numFmtId="174" formatCode="_ &quot;रु&quot;\ * #,##0.00_ ;_ &quot;रु&quot;\ * \-#,##0.00_ ;_ &quot;रु&quot;\ * &quot;-&quot;??_ ;_ @_ "/>
    <numFmt numFmtId="175" formatCode="_ * #,##0_ ;_ * \-#,##0_ ;_ * &quot;-&quot;??_ ;_ @_ "/>
    <numFmt numFmtId="176" formatCode="0.000"/>
    <numFmt numFmtId="177" formatCode="&quot;£&quot;#,##0.00_);[Red]\(&quot;£&quot;#,##0.00\)"/>
    <numFmt numFmtId="178" formatCode="&quot;£&quot;#,##0_);[Red]\(&quot;£&quot;#,##0\)"/>
  </numFmts>
  <fonts count="34">
    <font>
      <sz val="11"/>
      <color theme="1"/>
      <name val="Calibri"/>
      <scheme val="minor"/>
    </font>
    <font>
      <b/>
      <sz val="14"/>
      <color theme="1"/>
      <name val="Calibri"/>
    </font>
    <font>
      <b/>
      <sz val="12"/>
      <color theme="1"/>
      <name val="Calibri"/>
    </font>
    <font>
      <b/>
      <sz val="11"/>
      <color theme="1"/>
      <name val="Calibri"/>
    </font>
    <font>
      <sz val="11"/>
      <color theme="1"/>
      <name val="Calibri"/>
    </font>
    <font>
      <sz val="11"/>
      <color theme="1"/>
      <name val="Calibri"/>
      <scheme val="minor"/>
    </font>
    <font>
      <sz val="12"/>
      <color theme="1"/>
      <name val="Calibri"/>
    </font>
    <font>
      <sz val="11"/>
      <color rgb="FFFF0000"/>
      <name val="Calibri"/>
    </font>
    <font>
      <sz val="11"/>
      <name val="Calibri"/>
    </font>
    <font>
      <sz val="10"/>
      <color theme="1"/>
      <name val="Arial"/>
    </font>
    <font>
      <sz val="10"/>
      <color rgb="FF800080"/>
      <name val="Arial"/>
    </font>
    <font>
      <sz val="10"/>
      <color rgb="FF0000FF"/>
      <name val="Arial"/>
    </font>
    <font>
      <b/>
      <sz val="10"/>
      <color theme="1"/>
      <name val="Arial"/>
    </font>
    <font>
      <b/>
      <sz val="12"/>
      <color theme="1"/>
      <name val="Arial"/>
    </font>
    <font>
      <sz val="20"/>
      <color theme="0"/>
      <name val="Calibri"/>
    </font>
    <font>
      <sz val="10"/>
      <color theme="1"/>
      <name val="Calibri"/>
    </font>
    <font>
      <b/>
      <sz val="10"/>
      <color theme="1"/>
      <name val="Calibri"/>
    </font>
    <font>
      <b/>
      <u/>
      <sz val="11"/>
      <color rgb="FFFFFF00"/>
      <name val="Calibri"/>
    </font>
    <font>
      <b/>
      <sz val="11"/>
      <color rgb="FFFFFF00"/>
      <name val="Calibri"/>
    </font>
    <font>
      <b/>
      <sz val="11"/>
      <color theme="0"/>
      <name val="Calibri"/>
    </font>
    <font>
      <b/>
      <sz val="10"/>
      <color rgb="FFFFFFFF"/>
      <name val="Arial"/>
    </font>
    <font>
      <b/>
      <sz val="11"/>
      <color rgb="FFFF0000"/>
      <name val="Calibri"/>
    </font>
    <font>
      <sz val="12"/>
      <color rgb="FFFF0000"/>
      <name val="Calibri"/>
    </font>
    <font>
      <sz val="10"/>
      <color theme="1"/>
      <name val="Verdana"/>
    </font>
    <font>
      <b/>
      <u/>
      <sz val="16"/>
      <color theme="1"/>
      <name val="Arimo"/>
    </font>
    <font>
      <sz val="11"/>
      <color rgb="FFFFFF00"/>
      <name val="Calibri"/>
    </font>
    <font>
      <b/>
      <i/>
      <u/>
      <sz val="14"/>
      <color theme="1"/>
      <name val="Calibri"/>
    </font>
    <font>
      <b/>
      <i/>
      <u/>
      <sz val="11"/>
      <color theme="1"/>
      <name val="Calibri"/>
    </font>
    <font>
      <b/>
      <sz val="11"/>
      <color theme="1"/>
      <name val="Arial"/>
    </font>
    <font>
      <b/>
      <sz val="10"/>
      <color rgb="FF000000"/>
      <name val="Arial"/>
    </font>
    <font>
      <sz val="8"/>
      <color rgb="FF0000FF"/>
      <name val="Arial Narrow"/>
    </font>
    <font>
      <i/>
      <sz val="10"/>
      <color theme="1"/>
      <name val="Arial"/>
    </font>
    <font>
      <b/>
      <sz val="10"/>
      <color rgb="FFFF0000"/>
      <name val="Arial"/>
    </font>
    <font>
      <b/>
      <i/>
      <sz val="10"/>
      <color theme="1"/>
      <name val="Arial"/>
    </font>
  </fonts>
  <fills count="20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DDD9C3"/>
        <bgColor rgb="FFDDD9C3"/>
      </patternFill>
    </fill>
    <fill>
      <patternFill patternType="solid">
        <fgColor rgb="FFF2F2F2"/>
        <bgColor rgb="FFF2F2F2"/>
      </patternFill>
    </fill>
    <fill>
      <patternFill patternType="solid">
        <fgColor theme="4"/>
        <bgColor theme="4"/>
      </patternFill>
    </fill>
    <fill>
      <patternFill patternType="solid">
        <fgColor rgb="FFD8D8D8"/>
        <bgColor rgb="FFD8D8D8"/>
      </patternFill>
    </fill>
    <fill>
      <patternFill patternType="solid">
        <fgColor rgb="FFFFFF99"/>
        <bgColor rgb="FFFFFF99"/>
      </patternFill>
    </fill>
    <fill>
      <patternFill patternType="solid">
        <fgColor rgb="FFC6D9F0"/>
        <bgColor rgb="FFC6D9F0"/>
      </patternFill>
    </fill>
    <fill>
      <patternFill patternType="solid">
        <fgColor rgb="FFD6E3BC"/>
        <bgColor rgb="FFD6E3BC"/>
      </patternFill>
    </fill>
    <fill>
      <patternFill patternType="solid">
        <fgColor theme="9"/>
        <bgColor theme="9"/>
      </patternFill>
    </fill>
    <fill>
      <patternFill patternType="solid">
        <fgColor rgb="FF800000"/>
        <bgColor rgb="FF800000"/>
      </patternFill>
    </fill>
    <fill>
      <patternFill patternType="solid">
        <fgColor rgb="FF00CCFF"/>
        <bgColor rgb="FF00CCFF"/>
      </patternFill>
    </fill>
    <fill>
      <patternFill patternType="solid">
        <fgColor rgb="FF7F7F7F"/>
        <bgColor rgb="FF7F7F7F"/>
      </patternFill>
    </fill>
    <fill>
      <patternFill patternType="solid">
        <fgColor theme="0"/>
        <bgColor theme="0"/>
      </patternFill>
    </fill>
    <fill>
      <patternFill patternType="solid">
        <fgColor rgb="FF008000"/>
        <bgColor rgb="FF008000"/>
      </patternFill>
    </fill>
    <fill>
      <patternFill patternType="solid">
        <fgColor rgb="FFFFCC00"/>
        <bgColor rgb="FFFFCC00"/>
      </patternFill>
    </fill>
    <fill>
      <patternFill patternType="solid">
        <fgColor theme="5"/>
        <bgColor theme="5"/>
      </patternFill>
    </fill>
    <fill>
      <patternFill patternType="solid">
        <fgColor rgb="FFF2DBDB"/>
        <bgColor rgb="FFF2DBDB"/>
      </patternFill>
    </fill>
    <fill>
      <patternFill patternType="solid">
        <fgColor rgb="FFFFCC99"/>
        <bgColor rgb="FFFFCC99"/>
      </patternFill>
    </fill>
  </fills>
  <borders count="43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99594"/>
      </bottom>
      <diagonal/>
    </border>
    <border>
      <left/>
      <right/>
      <top/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double">
        <color rgb="FF008000"/>
      </left>
      <right style="thin">
        <color rgb="FF000000"/>
      </right>
      <top style="double">
        <color rgb="FF008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8000"/>
      </top>
      <bottom style="thin">
        <color rgb="FF000000"/>
      </bottom>
      <diagonal/>
    </border>
    <border>
      <left style="thin">
        <color rgb="FF000000"/>
      </left>
      <right style="double">
        <color rgb="FF008000"/>
      </right>
      <top style="double">
        <color rgb="FF008000"/>
      </top>
      <bottom style="thin">
        <color rgb="FF000000"/>
      </bottom>
      <diagonal/>
    </border>
    <border>
      <left style="double">
        <color rgb="FF008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8000"/>
      </right>
      <top style="thin">
        <color rgb="FF000000"/>
      </top>
      <bottom style="thin">
        <color rgb="FF000000"/>
      </bottom>
      <diagonal/>
    </border>
    <border>
      <left style="double">
        <color rgb="FF008000"/>
      </left>
      <right style="thin">
        <color rgb="FF000000"/>
      </right>
      <top style="thin">
        <color rgb="FF000000"/>
      </top>
      <bottom style="double">
        <color rgb="FF008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8000"/>
      </bottom>
      <diagonal/>
    </border>
    <border>
      <left style="double">
        <color rgb="FFFF00FF"/>
      </left>
      <right style="double">
        <color rgb="FFFF00FF"/>
      </right>
      <top style="double">
        <color rgb="FFFF00FF"/>
      </top>
      <bottom style="thin">
        <color rgb="FF000000"/>
      </bottom>
      <diagonal/>
    </border>
    <border>
      <left style="double">
        <color rgb="FFFF00FF"/>
      </left>
      <right style="double">
        <color rgb="FFFF00FF"/>
      </right>
      <top style="thin">
        <color rgb="FF000000"/>
      </top>
      <bottom style="double">
        <color rgb="FFFF00FF"/>
      </bottom>
      <diagonal/>
    </border>
    <border>
      <left style="double">
        <color rgb="FFFF00FF"/>
      </left>
      <right style="thin">
        <color rgb="FF000000"/>
      </right>
      <top style="double">
        <color rgb="FFFF00FF"/>
      </top>
      <bottom style="thin">
        <color rgb="FF000000"/>
      </bottom>
      <diagonal/>
    </border>
    <border>
      <left style="thin">
        <color rgb="FF000000"/>
      </left>
      <right style="double">
        <color rgb="FFFF00FF"/>
      </right>
      <top style="double">
        <color rgb="FFFF00FF"/>
      </top>
      <bottom style="thin">
        <color rgb="FF000000"/>
      </bottom>
      <diagonal/>
    </border>
    <border>
      <left style="double">
        <color rgb="FFFF00FF"/>
      </left>
      <right style="thin">
        <color rgb="FF000000"/>
      </right>
      <top style="thin">
        <color rgb="FF000000"/>
      </top>
      <bottom style="double">
        <color rgb="FFFF00FF"/>
      </bottom>
      <diagonal/>
    </border>
    <border>
      <left style="thin">
        <color rgb="FF000000"/>
      </left>
      <right style="double">
        <color rgb="FFFF00FF"/>
      </right>
      <top style="thin">
        <color rgb="FF000000"/>
      </top>
      <bottom style="double">
        <color rgb="FFFF00FF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double">
        <color rgb="FFFF00F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FF00FF"/>
      </bottom>
      <diagonal/>
    </border>
    <border>
      <left style="double">
        <color rgb="FFFF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FF00FF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1">
    <xf numFmtId="0" fontId="0" fillId="0" borderId="0" xfId="0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5" fillId="0" borderId="0" xfId="0" applyFont="1"/>
    <xf numFmtId="0" fontId="4" fillId="0" borderId="7" xfId="0" applyFont="1" applyBorder="1"/>
    <xf numFmtId="0" fontId="4" fillId="0" borderId="8" xfId="0" applyFont="1" applyBorder="1"/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3" fillId="0" borderId="0" xfId="0" applyFont="1"/>
    <xf numFmtId="0" fontId="1" fillId="0" borderId="0" xfId="0" applyFont="1"/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/>
    <xf numFmtId="0" fontId="6" fillId="0" borderId="6" xfId="0" applyFont="1" applyBorder="1"/>
    <xf numFmtId="0" fontId="6" fillId="0" borderId="5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/>
    <xf numFmtId="0" fontId="6" fillId="0" borderId="8" xfId="0" applyFont="1" applyBorder="1" applyAlignment="1">
      <alignment horizontal="center"/>
    </xf>
    <xf numFmtId="0" fontId="6" fillId="0" borderId="9" xfId="0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6" xfId="0" applyFont="1" applyBorder="1"/>
    <xf numFmtId="0" fontId="3" fillId="0" borderId="0" xfId="0" applyFont="1" applyAlignment="1">
      <alignment horizontal="center" vertic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166" fontId="4" fillId="0" borderId="5" xfId="0" applyNumberFormat="1" applyFont="1" applyBorder="1" applyAlignment="1">
      <alignment horizontal="center"/>
    </xf>
    <xf numFmtId="2" fontId="4" fillId="0" borderId="6" xfId="0" applyNumberFormat="1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166" fontId="4" fillId="0" borderId="8" xfId="0" applyNumberFormat="1" applyFont="1" applyBorder="1" applyAlignment="1">
      <alignment horizontal="center"/>
    </xf>
    <xf numFmtId="2" fontId="4" fillId="0" borderId="9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166" fontId="4" fillId="0" borderId="5" xfId="0" applyNumberFormat="1" applyFont="1" applyBorder="1"/>
    <xf numFmtId="166" fontId="4" fillId="0" borderId="8" xfId="0" applyNumberFormat="1" applyFont="1" applyBorder="1"/>
    <xf numFmtId="0" fontId="7" fillId="0" borderId="0" xfId="0" applyFont="1"/>
    <xf numFmtId="0" fontId="3" fillId="0" borderId="1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3" fillId="2" borderId="15" xfId="0" applyFont="1" applyFill="1" applyBorder="1"/>
    <xf numFmtId="0" fontId="13" fillId="3" borderId="5" xfId="0" applyFont="1" applyFill="1" applyBorder="1" applyAlignment="1">
      <alignment horizontal="center"/>
    </xf>
    <xf numFmtId="0" fontId="13" fillId="2" borderId="5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167" fontId="4" fillId="0" borderId="5" xfId="0" applyNumberFormat="1" applyFont="1" applyBorder="1" applyAlignment="1">
      <alignment horizontal="left"/>
    </xf>
    <xf numFmtId="0" fontId="3" fillId="6" borderId="5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/>
    </xf>
    <xf numFmtId="168" fontId="15" fillId="0" borderId="5" xfId="0" applyNumberFormat="1" applyFont="1" applyBorder="1" applyAlignment="1">
      <alignment horizontal="center"/>
    </xf>
    <xf numFmtId="166" fontId="15" fillId="0" borderId="5" xfId="0" applyNumberFormat="1" applyFont="1" applyBorder="1" applyAlignment="1">
      <alignment horizontal="center"/>
    </xf>
    <xf numFmtId="169" fontId="15" fillId="0" borderId="5" xfId="0" applyNumberFormat="1" applyFont="1" applyBorder="1" applyAlignment="1">
      <alignment horizontal="center"/>
    </xf>
    <xf numFmtId="0" fontId="3" fillId="8" borderId="5" xfId="0" applyFont="1" applyFill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5" fillId="0" borderId="5" xfId="0" applyFont="1" applyBorder="1"/>
    <xf numFmtId="166" fontId="15" fillId="0" borderId="5" xfId="0" applyNumberFormat="1" applyFont="1" applyBorder="1"/>
    <xf numFmtId="169" fontId="15" fillId="0" borderId="5" xfId="0" applyNumberFormat="1" applyFont="1" applyBorder="1"/>
    <xf numFmtId="0" fontId="16" fillId="0" borderId="0" xfId="0" applyFont="1" applyAlignment="1">
      <alignment horizontal="left"/>
    </xf>
    <xf numFmtId="0" fontId="17" fillId="0" borderId="0" xfId="0" applyFont="1"/>
    <xf numFmtId="0" fontId="18" fillId="0" borderId="0" xfId="0" applyFont="1" applyAlignment="1">
      <alignment horizontal="center"/>
    </xf>
    <xf numFmtId="0" fontId="4" fillId="0" borderId="0" xfId="0" applyFont="1"/>
    <xf numFmtId="165" fontId="4" fillId="0" borderId="0" xfId="0" applyNumberFormat="1" applyFont="1" applyAlignment="1">
      <alignment horizontal="center"/>
    </xf>
    <xf numFmtId="0" fontId="3" fillId="9" borderId="15" xfId="0" applyFont="1" applyFill="1" applyBorder="1"/>
    <xf numFmtId="0" fontId="4" fillId="9" borderId="15" xfId="0" applyFont="1" applyFill="1" applyBorder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165" fontId="4" fillId="0" borderId="0" xfId="0" applyNumberFormat="1" applyFont="1"/>
    <xf numFmtId="0" fontId="19" fillId="10" borderId="5" xfId="0" applyFont="1" applyFill="1" applyBorder="1"/>
    <xf numFmtId="0" fontId="19" fillId="10" borderId="5" xfId="0" applyFont="1" applyFill="1" applyBorder="1" applyAlignment="1">
      <alignment horizontal="center"/>
    </xf>
    <xf numFmtId="0" fontId="19" fillId="10" borderId="19" xfId="0" applyFont="1" applyFill="1" applyBorder="1" applyAlignment="1">
      <alignment horizontal="center"/>
    </xf>
    <xf numFmtId="0" fontId="4" fillId="4" borderId="5" xfId="0" applyFont="1" applyFill="1" applyBorder="1"/>
    <xf numFmtId="170" fontId="4" fillId="0" borderId="5" xfId="0" applyNumberFormat="1" applyFont="1" applyBorder="1"/>
    <xf numFmtId="0" fontId="4" fillId="4" borderId="15" xfId="0" applyFont="1" applyFill="1" applyBorder="1"/>
    <xf numFmtId="0" fontId="3" fillId="2" borderId="5" xfId="0" applyFont="1" applyFill="1" applyBorder="1" applyAlignment="1">
      <alignment horizontal="center"/>
    </xf>
    <xf numFmtId="169" fontId="4" fillId="0" borderId="5" xfId="0" applyNumberFormat="1" applyFont="1" applyBorder="1" applyAlignment="1">
      <alignment horizontal="center"/>
    </xf>
    <xf numFmtId="0" fontId="20" fillId="11" borderId="5" xfId="0" applyFont="1" applyFill="1" applyBorder="1" applyAlignment="1">
      <alignment horizontal="center"/>
    </xf>
    <xf numFmtId="0" fontId="9" fillId="0" borderId="5" xfId="0" applyFont="1" applyBorder="1" applyAlignment="1">
      <alignment horizontal="center"/>
    </xf>
    <xf numFmtId="164" fontId="9" fillId="0" borderId="5" xfId="0" applyNumberFormat="1" applyFont="1" applyBorder="1" applyAlignment="1">
      <alignment horizontal="center"/>
    </xf>
    <xf numFmtId="170" fontId="4" fillId="0" borderId="8" xfId="0" applyNumberFormat="1" applyFont="1" applyBorder="1"/>
    <xf numFmtId="0" fontId="4" fillId="0" borderId="9" xfId="0" applyFont="1" applyBorder="1"/>
    <xf numFmtId="0" fontId="3" fillId="0" borderId="5" xfId="0" applyFont="1" applyBorder="1"/>
    <xf numFmtId="0" fontId="3" fillId="2" borderId="5" xfId="0" applyFont="1" applyFill="1" applyBorder="1"/>
    <xf numFmtId="0" fontId="21" fillId="2" borderId="5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19" fillId="2" borderId="5" xfId="0" applyFont="1" applyFill="1" applyBorder="1"/>
    <xf numFmtId="0" fontId="19" fillId="2" borderId="5" xfId="0" applyFont="1" applyFill="1" applyBorder="1" applyAlignment="1">
      <alignment horizontal="center"/>
    </xf>
    <xf numFmtId="0" fontId="21" fillId="2" borderId="5" xfId="0" applyFont="1" applyFill="1" applyBorder="1" applyAlignment="1">
      <alignment horizontal="center" vertical="center"/>
    </xf>
    <xf numFmtId="171" fontId="21" fillId="2" borderId="5" xfId="0" applyNumberFormat="1" applyFont="1" applyFill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171" fontId="4" fillId="0" borderId="5" xfId="0" applyNumberFormat="1" applyFont="1" applyBorder="1" applyAlignment="1">
      <alignment vertical="center"/>
    </xf>
    <xf numFmtId="171" fontId="21" fillId="2" borderId="5" xfId="0" applyNumberFormat="1" applyFont="1" applyFill="1" applyBorder="1" applyAlignment="1">
      <alignment vertical="center"/>
    </xf>
    <xf numFmtId="0" fontId="3" fillId="12" borderId="20" xfId="0" applyFont="1" applyFill="1" applyBorder="1" applyAlignment="1">
      <alignment horizontal="center" vertical="center" wrapText="1"/>
    </xf>
    <xf numFmtId="172" fontId="3" fillId="12" borderId="20" xfId="0" applyNumberFormat="1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wrapText="1"/>
    </xf>
    <xf numFmtId="0" fontId="4" fillId="0" borderId="0" xfId="0" applyFont="1" applyAlignment="1">
      <alignment horizontal="center" vertical="center"/>
    </xf>
    <xf numFmtId="0" fontId="3" fillId="12" borderId="5" xfId="0" applyFont="1" applyFill="1" applyBorder="1" applyAlignment="1">
      <alignment horizontal="center" vertical="center" wrapText="1"/>
    </xf>
    <xf numFmtId="0" fontId="3" fillId="12" borderId="5" xfId="0" applyFont="1" applyFill="1" applyBorder="1" applyAlignment="1">
      <alignment wrapText="1"/>
    </xf>
    <xf numFmtId="172" fontId="3" fillId="12" borderId="5" xfId="0" applyNumberFormat="1" applyFont="1" applyFill="1" applyBorder="1" applyAlignment="1">
      <alignment wrapText="1"/>
    </xf>
    <xf numFmtId="173" fontId="4" fillId="0" borderId="5" xfId="0" applyNumberFormat="1" applyFont="1" applyBorder="1"/>
    <xf numFmtId="4" fontId="4" fillId="0" borderId="5" xfId="0" applyNumberFormat="1" applyFont="1" applyBorder="1"/>
    <xf numFmtId="174" fontId="4" fillId="0" borderId="5" xfId="0" applyNumberFormat="1" applyFont="1" applyBorder="1"/>
    <xf numFmtId="0" fontId="2" fillId="12" borderId="5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/>
    <xf numFmtId="175" fontId="6" fillId="0" borderId="5" xfId="0" applyNumberFormat="1" applyFont="1" applyBorder="1" applyAlignment="1">
      <alignment horizontal="center"/>
    </xf>
    <xf numFmtId="0" fontId="6" fillId="0" borderId="0" xfId="0" applyFont="1" applyAlignment="1">
      <alignment horizontal="left"/>
    </xf>
    <xf numFmtId="0" fontId="22" fillId="0" borderId="0" xfId="0" applyFont="1" applyAlignment="1">
      <alignment horizontal="center"/>
    </xf>
    <xf numFmtId="175" fontId="22" fillId="0" borderId="0" xfId="0" applyNumberFormat="1" applyFont="1" applyAlignment="1">
      <alignment horizontal="center"/>
    </xf>
    <xf numFmtId="0" fontId="3" fillId="12" borderId="5" xfId="0" applyFont="1" applyFill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19" fillId="13" borderId="5" xfId="0" applyFont="1" applyFill="1" applyBorder="1" applyAlignment="1">
      <alignment horizontal="center"/>
    </xf>
    <xf numFmtId="0" fontId="4" fillId="14" borderId="5" xfId="0" applyFont="1" applyFill="1" applyBorder="1" applyAlignment="1">
      <alignment horizontal="center"/>
    </xf>
    <xf numFmtId="2" fontId="4" fillId="14" borderId="5" xfId="0" applyNumberFormat="1" applyFont="1" applyFill="1" applyBorder="1" applyAlignment="1">
      <alignment horizontal="center"/>
    </xf>
    <xf numFmtId="0" fontId="19" fillId="15" borderId="5" xfId="0" applyFont="1" applyFill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3" fillId="12" borderId="5" xfId="0" applyFont="1" applyFill="1" applyBorder="1" applyAlignment="1">
      <alignment horizontal="center"/>
    </xf>
    <xf numFmtId="0" fontId="4" fillId="0" borderId="5" xfId="0" applyFont="1" applyBorder="1" applyAlignment="1">
      <alignment horizontal="center" wrapText="1"/>
    </xf>
    <xf numFmtId="0" fontId="19" fillId="13" borderId="5" xfId="0" applyFont="1" applyFill="1" applyBorder="1" applyAlignment="1">
      <alignment horizontal="center" vertical="center" wrapText="1"/>
    </xf>
    <xf numFmtId="0" fontId="19" fillId="13" borderId="5" xfId="0" applyFont="1" applyFill="1" applyBorder="1" applyAlignment="1">
      <alignment horizontal="center" vertical="center"/>
    </xf>
    <xf numFmtId="0" fontId="3" fillId="12" borderId="5" xfId="0" applyFont="1" applyFill="1" applyBorder="1" applyAlignment="1">
      <alignment horizontal="center" vertical="center"/>
    </xf>
    <xf numFmtId="166" fontId="4" fillId="0" borderId="5" xfId="0" applyNumberFormat="1" applyFont="1" applyBorder="1" applyAlignment="1">
      <alignment horizontal="center" vertical="center"/>
    </xf>
    <xf numFmtId="15" fontId="4" fillId="0" borderId="5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1" fillId="0" borderId="0" xfId="0" applyFont="1"/>
    <xf numFmtId="0" fontId="3" fillId="17" borderId="5" xfId="0" applyFont="1" applyFill="1" applyBorder="1" applyAlignment="1">
      <alignment horizontal="center"/>
    </xf>
    <xf numFmtId="0" fontId="4" fillId="18" borderId="5" xfId="0" applyFont="1" applyFill="1" applyBorder="1" applyAlignment="1">
      <alignment horizontal="center"/>
    </xf>
    <xf numFmtId="0" fontId="4" fillId="0" borderId="21" xfId="0" applyFont="1" applyBorder="1" applyAlignment="1">
      <alignment horizontal="center"/>
    </xf>
    <xf numFmtId="175" fontId="4" fillId="0" borderId="5" xfId="0" applyNumberFormat="1" applyFont="1" applyBorder="1" applyAlignment="1">
      <alignment horizontal="center"/>
    </xf>
    <xf numFmtId="175" fontId="4" fillId="0" borderId="0" xfId="0" applyNumberFormat="1" applyFont="1"/>
    <xf numFmtId="0" fontId="3" fillId="12" borderId="5" xfId="0" applyFont="1" applyFill="1" applyBorder="1"/>
    <xf numFmtId="175" fontId="3" fillId="12" borderId="5" xfId="0" applyNumberFormat="1" applyFont="1" applyFill="1" applyBorder="1"/>
    <xf numFmtId="166" fontId="4" fillId="0" borderId="5" xfId="0" applyNumberFormat="1" applyFont="1" applyBorder="1" applyAlignment="1">
      <alignment horizontal="left"/>
    </xf>
    <xf numFmtId="175" fontId="4" fillId="0" borderId="5" xfId="0" applyNumberFormat="1" applyFont="1" applyBorder="1"/>
    <xf numFmtId="175" fontId="3" fillId="14" borderId="15" xfId="0" applyNumberFormat="1" applyFont="1" applyFill="1" applyBorder="1" applyAlignment="1">
      <alignment wrapText="1"/>
    </xf>
    <xf numFmtId="0" fontId="4" fillId="14" borderId="5" xfId="0" applyFont="1" applyFill="1" applyBorder="1"/>
    <xf numFmtId="0" fontId="19" fillId="13" borderId="5" xfId="0" applyFont="1" applyFill="1" applyBorder="1" applyAlignment="1">
      <alignment horizontal="center" wrapText="1"/>
    </xf>
    <xf numFmtId="0" fontId="4" fillId="0" borderId="5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12" borderId="5" xfId="0" applyFont="1" applyFill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175" fontId="15" fillId="0" borderId="5" xfId="0" applyNumberFormat="1" applyFont="1" applyBorder="1" applyAlignment="1">
      <alignment horizontal="center" vertical="center"/>
    </xf>
    <xf numFmtId="0" fontId="16" fillId="15" borderId="15" xfId="0" applyFont="1" applyFill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49" fontId="4" fillId="0" borderId="5" xfId="0" applyNumberFormat="1" applyFont="1" applyBorder="1" applyAlignment="1">
      <alignment horizontal="center" vertical="center"/>
    </xf>
    <xf numFmtId="1" fontId="4" fillId="0" borderId="5" xfId="0" applyNumberFormat="1" applyFont="1" applyBorder="1" applyAlignment="1">
      <alignment horizontal="center"/>
    </xf>
    <xf numFmtId="49" fontId="23" fillId="0" borderId="5" xfId="0" applyNumberFormat="1" applyFont="1" applyBorder="1" applyAlignment="1">
      <alignment horizontal="center" wrapText="1"/>
    </xf>
    <xf numFmtId="0" fontId="23" fillId="0" borderId="5" xfId="0" applyFont="1" applyBorder="1" applyAlignment="1">
      <alignment horizontal="center" wrapText="1"/>
    </xf>
    <xf numFmtId="0" fontId="25" fillId="15" borderId="5" xfId="0" applyFont="1" applyFill="1" applyBorder="1"/>
    <xf numFmtId="0" fontId="18" fillId="15" borderId="5" xfId="0" applyFont="1" applyFill="1" applyBorder="1"/>
    <xf numFmtId="0" fontId="27" fillId="0" borderId="0" xfId="0" applyFont="1" applyAlignment="1">
      <alignment horizontal="center"/>
    </xf>
    <xf numFmtId="0" fontId="21" fillId="2" borderId="15" xfId="0" applyFont="1" applyFill="1" applyBorder="1"/>
    <xf numFmtId="0" fontId="28" fillId="19" borderId="23" xfId="0" applyFont="1" applyFill="1" applyBorder="1"/>
    <xf numFmtId="0" fontId="28" fillId="19" borderId="5" xfId="0" applyFont="1" applyFill="1" applyBorder="1"/>
    <xf numFmtId="0" fontId="28" fillId="19" borderId="5" xfId="0" applyFont="1" applyFill="1" applyBorder="1" applyAlignment="1">
      <alignment horizontal="right"/>
    </xf>
    <xf numFmtId="0" fontId="28" fillId="19" borderId="19" xfId="0" applyFont="1" applyFill="1" applyBorder="1"/>
    <xf numFmtId="0" fontId="28" fillId="19" borderId="19" xfId="0" applyFont="1" applyFill="1" applyBorder="1" applyAlignment="1">
      <alignment horizontal="center"/>
    </xf>
    <xf numFmtId="0" fontId="28" fillId="19" borderId="15" xfId="0" applyFont="1" applyFill="1" applyBorder="1"/>
    <xf numFmtId="0" fontId="9" fillId="14" borderId="23" xfId="0" applyFont="1" applyFill="1" applyBorder="1"/>
    <xf numFmtId="0" fontId="9" fillId="14" borderId="5" xfId="0" applyFont="1" applyFill="1" applyBorder="1"/>
    <xf numFmtId="3" fontId="9" fillId="14" borderId="5" xfId="0" applyNumberFormat="1" applyFont="1" applyFill="1" applyBorder="1"/>
    <xf numFmtId="9" fontId="4" fillId="14" borderId="5" xfId="0" applyNumberFormat="1" applyFont="1" applyFill="1" applyBorder="1"/>
    <xf numFmtId="9" fontId="4" fillId="0" borderId="5" xfId="0" applyNumberFormat="1" applyFont="1" applyBorder="1"/>
    <xf numFmtId="9" fontId="4" fillId="14" borderId="5" xfId="0" applyNumberFormat="1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3" fontId="9" fillId="14" borderId="5" xfId="0" applyNumberFormat="1" applyFont="1" applyFill="1" applyBorder="1" applyAlignment="1">
      <alignment horizontal="right"/>
    </xf>
    <xf numFmtId="15" fontId="10" fillId="0" borderId="5" xfId="0" applyNumberFormat="1" applyFont="1" applyBorder="1" applyAlignment="1">
      <alignment horizontal="center"/>
    </xf>
    <xf numFmtId="0" fontId="11" fillId="0" borderId="0" xfId="0" applyFont="1"/>
    <xf numFmtId="0" fontId="29" fillId="0" borderId="24" xfId="0" applyFont="1" applyBorder="1"/>
    <xf numFmtId="0" fontId="4" fillId="0" borderId="24" xfId="0" applyFont="1" applyBorder="1"/>
    <xf numFmtId="0" fontId="9" fillId="0" borderId="5" xfId="0" applyFont="1" applyBorder="1"/>
    <xf numFmtId="15" fontId="10" fillId="0" borderId="5" xfId="0" applyNumberFormat="1" applyFont="1" applyBorder="1"/>
    <xf numFmtId="0" fontId="11" fillId="0" borderId="5" xfId="0" applyFont="1" applyBorder="1"/>
    <xf numFmtId="0" fontId="9" fillId="0" borderId="0" xfId="0" applyFont="1"/>
    <xf numFmtId="0" fontId="30" fillId="0" borderId="0" xfId="0" applyFont="1"/>
    <xf numFmtId="0" fontId="31" fillId="0" borderId="0" xfId="0" applyFont="1" applyAlignment="1">
      <alignment horizontal="right"/>
    </xf>
    <xf numFmtId="0" fontId="32" fillId="2" borderId="25" xfId="0" applyFont="1" applyFill="1" applyBorder="1" applyAlignment="1">
      <alignment horizontal="center" wrapText="1"/>
    </xf>
    <xf numFmtId="0" fontId="32" fillId="2" borderId="26" xfId="0" applyFont="1" applyFill="1" applyBorder="1" applyAlignment="1">
      <alignment horizontal="center" wrapText="1"/>
    </xf>
    <xf numFmtId="0" fontId="32" fillId="2" borderId="27" xfId="0" applyFont="1" applyFill="1" applyBorder="1" applyAlignment="1">
      <alignment horizontal="center" wrapText="1"/>
    </xf>
    <xf numFmtId="0" fontId="9" fillId="0" borderId="28" xfId="0" applyFont="1" applyBorder="1" applyAlignment="1">
      <alignment horizontal="center"/>
    </xf>
    <xf numFmtId="177" fontId="9" fillId="0" borderId="5" xfId="0" applyNumberFormat="1" applyFont="1" applyBorder="1" applyAlignment="1">
      <alignment horizontal="center"/>
    </xf>
    <xf numFmtId="177" fontId="9" fillId="0" borderId="29" xfId="0" applyNumberFormat="1" applyFont="1" applyBorder="1" applyAlignment="1">
      <alignment horizontal="right"/>
    </xf>
    <xf numFmtId="0" fontId="9" fillId="0" borderId="30" xfId="0" applyFont="1" applyBorder="1" applyAlignment="1">
      <alignment horizontal="center"/>
    </xf>
    <xf numFmtId="0" fontId="9" fillId="0" borderId="31" xfId="0" applyFont="1" applyBorder="1" applyAlignment="1">
      <alignment horizontal="center"/>
    </xf>
    <xf numFmtId="177" fontId="9" fillId="0" borderId="31" xfId="0" applyNumberFormat="1" applyFont="1" applyBorder="1" applyAlignment="1">
      <alignment horizontal="center"/>
    </xf>
    <xf numFmtId="0" fontId="9" fillId="0" borderId="32" xfId="0" applyFont="1" applyBorder="1" applyAlignment="1">
      <alignment horizontal="center"/>
    </xf>
    <xf numFmtId="0" fontId="31" fillId="0" borderId="0" xfId="0" applyFont="1"/>
    <xf numFmtId="0" fontId="4" fillId="0" borderId="0" xfId="0" applyFont="1" applyAlignment="1">
      <alignment horizontal="right"/>
    </xf>
    <xf numFmtId="0" fontId="10" fillId="0" borderId="33" xfId="0" applyFont="1" applyBorder="1" applyAlignment="1">
      <alignment horizontal="center"/>
    </xf>
    <xf numFmtId="177" fontId="11" fillId="0" borderId="5" xfId="0" applyNumberFormat="1" applyFont="1" applyBorder="1" applyAlignment="1">
      <alignment horizontal="center"/>
    </xf>
    <xf numFmtId="0" fontId="12" fillId="0" borderId="0" xfId="0" applyFont="1"/>
    <xf numFmtId="0" fontId="9" fillId="0" borderId="34" xfId="0" applyFont="1" applyBorder="1" applyAlignment="1">
      <alignment horizontal="center"/>
    </xf>
    <xf numFmtId="0" fontId="9" fillId="0" borderId="35" xfId="0" applyFont="1" applyBorder="1" applyAlignment="1">
      <alignment horizontal="center"/>
    </xf>
    <xf numFmtId="0" fontId="10" fillId="0" borderId="36" xfId="0" applyFont="1" applyBorder="1" applyAlignment="1">
      <alignment horizontal="center"/>
    </xf>
    <xf numFmtId="0" fontId="10" fillId="0" borderId="37" xfId="0" applyFont="1" applyBorder="1" applyAlignment="1">
      <alignment horizontal="center"/>
    </xf>
    <xf numFmtId="0" fontId="12" fillId="0" borderId="38" xfId="0" applyFont="1" applyBorder="1"/>
    <xf numFmtId="0" fontId="4" fillId="0" borderId="38" xfId="0" applyFont="1" applyBorder="1"/>
    <xf numFmtId="0" fontId="10" fillId="7" borderId="36" xfId="0" applyFont="1" applyFill="1" applyBorder="1" applyAlignment="1">
      <alignment horizontal="center"/>
    </xf>
    <xf numFmtId="0" fontId="10" fillId="7" borderId="37" xfId="0" applyFont="1" applyFill="1" applyBorder="1" applyAlignment="1">
      <alignment horizontal="center"/>
    </xf>
    <xf numFmtId="177" fontId="11" fillId="7" borderId="5" xfId="0" applyNumberFormat="1" applyFont="1" applyFill="1" applyBorder="1" applyAlignment="1">
      <alignment horizontal="center"/>
    </xf>
    <xf numFmtId="0" fontId="9" fillId="0" borderId="35" xfId="0" applyFont="1" applyBorder="1" applyAlignment="1">
      <alignment horizontal="center" wrapText="1"/>
    </xf>
    <xf numFmtId="0" fontId="9" fillId="0" borderId="39" xfId="0" applyFont="1" applyBorder="1" applyAlignment="1">
      <alignment horizontal="center"/>
    </xf>
    <xf numFmtId="0" fontId="10" fillId="0" borderId="40" xfId="0" applyFont="1" applyBorder="1" applyAlignment="1">
      <alignment horizontal="center"/>
    </xf>
    <xf numFmtId="0" fontId="12" fillId="2" borderId="25" xfId="0" applyFont="1" applyFill="1" applyBorder="1" applyAlignment="1">
      <alignment horizontal="center" wrapText="1"/>
    </xf>
    <xf numFmtId="0" fontId="12" fillId="2" borderId="26" xfId="0" applyFont="1" applyFill="1" applyBorder="1" applyAlignment="1">
      <alignment horizontal="center" wrapText="1"/>
    </xf>
    <xf numFmtId="0" fontId="12" fillId="2" borderId="27" xfId="0" applyFont="1" applyFill="1" applyBorder="1" applyAlignment="1">
      <alignment horizontal="center" wrapText="1"/>
    </xf>
    <xf numFmtId="0" fontId="10" fillId="0" borderId="41" xfId="0" applyFont="1" applyBorder="1" applyAlignment="1">
      <alignment horizontal="center"/>
    </xf>
    <xf numFmtId="0" fontId="10" fillId="0" borderId="42" xfId="0" applyFont="1" applyBorder="1" applyAlignment="1">
      <alignment horizontal="center"/>
    </xf>
    <xf numFmtId="0" fontId="11" fillId="0" borderId="0" xfId="0" applyFont="1" applyAlignment="1">
      <alignment horizontal="left"/>
    </xf>
    <xf numFmtId="0" fontId="9" fillId="0" borderId="5" xfId="0" applyFont="1" applyBorder="1" applyAlignment="1">
      <alignment horizontal="right"/>
    </xf>
    <xf numFmtId="178" fontId="10" fillId="0" borderId="5" xfId="0" applyNumberFormat="1" applyFont="1" applyBorder="1" applyAlignment="1">
      <alignment horizontal="center"/>
    </xf>
    <xf numFmtId="0" fontId="9" fillId="0" borderId="6" xfId="0" applyFont="1" applyBorder="1"/>
    <xf numFmtId="0" fontId="9" fillId="0" borderId="4" xfId="0" applyFont="1" applyBorder="1" applyAlignment="1">
      <alignment horizontal="right"/>
    </xf>
    <xf numFmtId="178" fontId="11" fillId="0" borderId="5" xfId="0" applyNumberFormat="1" applyFont="1" applyBorder="1" applyAlignment="1">
      <alignment horizontal="center"/>
    </xf>
    <xf numFmtId="0" fontId="9" fillId="0" borderId="5" xfId="0" applyFont="1" applyBorder="1" applyAlignment="1">
      <alignment horizontal="center" wrapText="1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2" borderId="15" xfId="0" applyFont="1" applyFill="1" applyBorder="1" applyAlignment="1">
      <alignment horizontal="center"/>
    </xf>
    <xf numFmtId="0" fontId="10" fillId="0" borderId="5" xfId="0" applyFont="1" applyBorder="1"/>
    <xf numFmtId="0" fontId="1" fillId="0" borderId="0" xfId="0" applyFont="1" applyAlignment="1">
      <alignment horizontal="center"/>
    </xf>
    <xf numFmtId="0" fontId="0" fillId="0" borderId="0" xfId="0"/>
    <xf numFmtId="0" fontId="3" fillId="0" borderId="0" xfId="0" applyFont="1" applyAlignment="1">
      <alignment horizontal="center"/>
    </xf>
    <xf numFmtId="0" fontId="3" fillId="16" borderId="6" xfId="0" applyFont="1" applyFill="1" applyBorder="1" applyAlignment="1">
      <alignment horizontal="center"/>
    </xf>
    <xf numFmtId="0" fontId="8" fillId="0" borderId="14" xfId="0" applyFont="1" applyBorder="1"/>
    <xf numFmtId="0" fontId="8" fillId="0" borderId="4" xfId="0" applyFont="1" applyBorder="1"/>
    <xf numFmtId="0" fontId="2" fillId="0" borderId="0" xfId="0" applyFont="1" applyAlignment="1">
      <alignment horizontal="center" wrapText="1"/>
    </xf>
    <xf numFmtId="0" fontId="3" fillId="0" borderId="13" xfId="0" applyFont="1" applyBorder="1" applyAlignment="1">
      <alignment horizontal="center"/>
    </xf>
    <xf numFmtId="0" fontId="8" fillId="0" borderId="13" xfId="0" applyFont="1" applyBorder="1"/>
    <xf numFmtId="0" fontId="3" fillId="0" borderId="6" xfId="0" applyFont="1" applyBorder="1" applyAlignment="1">
      <alignment horizontal="center"/>
    </xf>
    <xf numFmtId="0" fontId="12" fillId="0" borderId="0" xfId="0" applyFont="1" applyAlignment="1">
      <alignment horizontal="left"/>
    </xf>
    <xf numFmtId="0" fontId="14" fillId="5" borderId="16" xfId="0" applyFont="1" applyFill="1" applyBorder="1" applyAlignment="1">
      <alignment horizontal="center" vertical="center"/>
    </xf>
    <xf numFmtId="0" fontId="8" fillId="0" borderId="17" xfId="0" applyFont="1" applyBorder="1"/>
    <xf numFmtId="0" fontId="8" fillId="0" borderId="18" xfId="0" applyFont="1" applyBorder="1"/>
    <xf numFmtId="0" fontId="19" fillId="15" borderId="6" xfId="0" applyFont="1" applyFill="1" applyBorder="1" applyAlignment="1">
      <alignment horizontal="center"/>
    </xf>
    <xf numFmtId="2" fontId="4" fillId="0" borderId="6" xfId="0" applyNumberFormat="1" applyFont="1" applyBorder="1" applyAlignment="1">
      <alignment horizontal="center"/>
    </xf>
    <xf numFmtId="0" fontId="19" fillId="15" borderId="6" xfId="0" applyFont="1" applyFill="1" applyBorder="1" applyAlignment="1">
      <alignment horizontal="center" wrapText="1"/>
    </xf>
    <xf numFmtId="176" fontId="4" fillId="0" borderId="6" xfId="0" applyNumberFormat="1" applyFont="1" applyBorder="1" applyAlignment="1">
      <alignment horizontal="center" vertical="center"/>
    </xf>
    <xf numFmtId="0" fontId="4" fillId="14" borderId="16" xfId="0" applyFont="1" applyFill="1" applyBorder="1" applyAlignment="1">
      <alignment horizontal="center"/>
    </xf>
    <xf numFmtId="0" fontId="4" fillId="0" borderId="6" xfId="0" applyFont="1" applyBorder="1" applyAlignment="1">
      <alignment horizontal="center" vertical="top"/>
    </xf>
    <xf numFmtId="0" fontId="19" fillId="15" borderId="6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13" xfId="0" applyFont="1" applyBorder="1" applyAlignment="1">
      <alignment horizontal="center"/>
    </xf>
    <xf numFmtId="0" fontId="16" fillId="12" borderId="6" xfId="0" applyFont="1" applyFill="1" applyBorder="1" applyAlignment="1">
      <alignment horizontal="center" vertical="center"/>
    </xf>
    <xf numFmtId="11" fontId="16" fillId="12" borderId="6" xfId="0" applyNumberFormat="1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8" fillId="0" borderId="2" xfId="0" applyFont="1" applyBorder="1"/>
    <xf numFmtId="0" fontId="19" fillId="15" borderId="9" xfId="0" applyFont="1" applyFill="1" applyBorder="1" applyAlignment="1">
      <alignment horizontal="center" vertical="center" wrapText="1"/>
    </xf>
    <xf numFmtId="0" fontId="8" fillId="0" borderId="7" xfId="0" applyFont="1" applyBorder="1"/>
    <xf numFmtId="0" fontId="8" fillId="0" borderId="3" xfId="0" applyFont="1" applyBorder="1"/>
    <xf numFmtId="0" fontId="8" fillId="0" borderId="1" xfId="0" applyFont="1" applyBorder="1"/>
    <xf numFmtId="0" fontId="4" fillId="0" borderId="8" xfId="0" applyFont="1" applyBorder="1" applyAlignment="1">
      <alignment horizontal="center" vertical="center" wrapText="1"/>
    </xf>
    <xf numFmtId="0" fontId="19" fillId="13" borderId="6" xfId="0" applyFont="1" applyFill="1" applyBorder="1" applyAlignment="1">
      <alignment horizontal="center" vertical="center"/>
    </xf>
    <xf numFmtId="0" fontId="24" fillId="0" borderId="22" xfId="0" applyFont="1" applyBorder="1" applyAlignment="1">
      <alignment horizontal="center"/>
    </xf>
    <xf numFmtId="0" fontId="8" fillId="0" borderId="22" xfId="0" applyFont="1" applyBorder="1"/>
    <xf numFmtId="0" fontId="26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9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8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customschemas.google.com/relationships/workbookmetadata" Target="metadata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00"/>
  <sheetViews>
    <sheetView tabSelected="1" workbookViewId="0">
      <selection activeCell="L4" sqref="L4"/>
    </sheetView>
  </sheetViews>
  <sheetFormatPr defaultColWidth="14.36328125" defaultRowHeight="15" customHeight="1"/>
  <cols>
    <col min="1" max="1" width="9.54296875" customWidth="1"/>
    <col min="2" max="2" width="15.90625" customWidth="1"/>
    <col min="3" max="3" width="7.90625" customWidth="1"/>
    <col min="4" max="4" width="9.453125" customWidth="1"/>
    <col min="5" max="5" width="7.90625" customWidth="1"/>
    <col min="6" max="6" width="9.54296875" customWidth="1"/>
    <col min="7" max="7" width="12.08984375" customWidth="1"/>
    <col min="8" max="8" width="7.90625" customWidth="1"/>
    <col min="9" max="9" width="10.36328125" customWidth="1"/>
    <col min="10" max="26" width="7.90625" customWidth="1"/>
  </cols>
  <sheetData>
    <row r="1" spans="1:12" ht="18.75" customHeight="1">
      <c r="A1" s="252" t="s">
        <v>0</v>
      </c>
      <c r="B1" s="253"/>
      <c r="C1" s="253"/>
      <c r="D1" s="253"/>
      <c r="E1" s="253"/>
      <c r="F1" s="253"/>
      <c r="G1" s="253"/>
      <c r="H1" s="253"/>
      <c r="I1" s="253"/>
      <c r="J1" s="253"/>
    </row>
    <row r="3" spans="1:12" ht="15.75" customHeight="1">
      <c r="A3" s="258" t="s">
        <v>1</v>
      </c>
      <c r="B3" s="253"/>
      <c r="C3" s="253"/>
      <c r="D3" s="253"/>
      <c r="E3" s="253"/>
      <c r="F3" s="253"/>
      <c r="G3" s="253"/>
      <c r="H3" s="253"/>
      <c r="I3" s="253"/>
      <c r="J3" s="253"/>
    </row>
    <row r="4" spans="1:12" ht="14.5">
      <c r="A4" s="1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3" t="s">
        <v>11</v>
      </c>
    </row>
    <row r="5" spans="1:12" ht="14.5">
      <c r="A5" s="4">
        <v>1</v>
      </c>
      <c r="B5" s="5" t="s">
        <v>12</v>
      </c>
      <c r="C5" s="5">
        <v>20</v>
      </c>
      <c r="D5" s="5">
        <v>10</v>
      </c>
      <c r="E5" s="5">
        <v>14</v>
      </c>
      <c r="F5" s="5">
        <v>18</v>
      </c>
      <c r="G5" s="5">
        <v>15</v>
      </c>
      <c r="H5" s="6">
        <f>SUM(C5:G5)</f>
        <v>77</v>
      </c>
      <c r="I5" s="6">
        <f>AVERAGE(C5:G5)</f>
        <v>15.4</v>
      </c>
      <c r="J5" s="7" t="str">
        <f>IF(I5&gt;15,"A","B")</f>
        <v>A</v>
      </c>
      <c r="L5" s="8"/>
    </row>
    <row r="6" spans="1:12" ht="14.5">
      <c r="A6" s="4">
        <v>2</v>
      </c>
      <c r="B6" s="5" t="s">
        <v>13</v>
      </c>
      <c r="C6" s="5">
        <v>21</v>
      </c>
      <c r="D6" s="5">
        <v>12</v>
      </c>
      <c r="E6" s="5">
        <v>14</v>
      </c>
      <c r="F6" s="5">
        <v>12</v>
      </c>
      <c r="G6" s="5">
        <v>18</v>
      </c>
      <c r="H6" s="6" t="s">
        <v>14</v>
      </c>
      <c r="I6" s="6" t="s">
        <v>14</v>
      </c>
      <c r="J6" s="7" t="s">
        <v>14</v>
      </c>
      <c r="L6" s="8"/>
    </row>
    <row r="7" spans="1:12" ht="14.5">
      <c r="A7" s="4">
        <v>3</v>
      </c>
      <c r="B7" s="5" t="s">
        <v>15</v>
      </c>
      <c r="C7" s="5">
        <v>33</v>
      </c>
      <c r="D7" s="5">
        <v>15</v>
      </c>
      <c r="E7" s="5">
        <v>7</v>
      </c>
      <c r="F7" s="5">
        <v>14</v>
      </c>
      <c r="G7" s="5">
        <v>17</v>
      </c>
      <c r="H7" s="6" t="s">
        <v>14</v>
      </c>
      <c r="I7" s="6" t="s">
        <v>14</v>
      </c>
      <c r="J7" s="7" t="s">
        <v>14</v>
      </c>
      <c r="L7" s="8"/>
    </row>
    <row r="8" spans="1:12" ht="14.5">
      <c r="A8" s="4">
        <v>4</v>
      </c>
      <c r="B8" s="5" t="s">
        <v>16</v>
      </c>
      <c r="C8" s="5">
        <v>15</v>
      </c>
      <c r="D8" s="5">
        <v>14</v>
      </c>
      <c r="E8" s="5">
        <v>8</v>
      </c>
      <c r="F8" s="5">
        <v>16</v>
      </c>
      <c r="G8" s="5">
        <v>20</v>
      </c>
      <c r="H8" s="6" t="s">
        <v>14</v>
      </c>
      <c r="I8" s="6" t="s">
        <v>14</v>
      </c>
      <c r="J8" s="7" t="s">
        <v>14</v>
      </c>
      <c r="L8" s="8"/>
    </row>
    <row r="9" spans="1:12" ht="14.5">
      <c r="A9" s="4">
        <v>5</v>
      </c>
      <c r="B9" s="5" t="s">
        <v>17</v>
      </c>
      <c r="C9" s="5">
        <v>14</v>
      </c>
      <c r="D9" s="5">
        <v>17</v>
      </c>
      <c r="E9" s="5">
        <v>10</v>
      </c>
      <c r="F9" s="5">
        <v>13</v>
      </c>
      <c r="G9" s="5">
        <v>18</v>
      </c>
      <c r="H9" s="6" t="s">
        <v>14</v>
      </c>
      <c r="I9" s="6" t="s">
        <v>14</v>
      </c>
      <c r="J9" s="7" t="s">
        <v>14</v>
      </c>
      <c r="L9" s="8"/>
    </row>
    <row r="10" spans="1:12" ht="14.5">
      <c r="A10" s="4">
        <v>6</v>
      </c>
      <c r="B10" s="5" t="s">
        <v>18</v>
      </c>
      <c r="C10" s="5">
        <v>16</v>
      </c>
      <c r="D10" s="5">
        <v>8</v>
      </c>
      <c r="E10" s="5">
        <v>20</v>
      </c>
      <c r="F10" s="5">
        <v>17</v>
      </c>
      <c r="G10" s="5">
        <v>15</v>
      </c>
      <c r="H10" s="6" t="s">
        <v>14</v>
      </c>
      <c r="I10" s="6" t="s">
        <v>14</v>
      </c>
      <c r="J10" s="7" t="s">
        <v>14</v>
      </c>
      <c r="L10" s="8"/>
    </row>
    <row r="11" spans="1:12" ht="14.5">
      <c r="A11" s="4">
        <v>7</v>
      </c>
      <c r="B11" s="5" t="s">
        <v>19</v>
      </c>
      <c r="C11" s="5">
        <v>18</v>
      </c>
      <c r="D11" s="5">
        <v>19</v>
      </c>
      <c r="E11" s="5">
        <v>3</v>
      </c>
      <c r="F11" s="5">
        <v>10</v>
      </c>
      <c r="G11" s="5">
        <v>14</v>
      </c>
      <c r="H11" s="6" t="s">
        <v>14</v>
      </c>
      <c r="I11" s="6" t="s">
        <v>14</v>
      </c>
      <c r="J11" s="7" t="s">
        <v>14</v>
      </c>
      <c r="L11" s="8"/>
    </row>
    <row r="12" spans="1:12" ht="14.5">
      <c r="A12" s="4">
        <v>8</v>
      </c>
      <c r="B12" s="5" t="s">
        <v>20</v>
      </c>
      <c r="C12" s="5">
        <v>19</v>
      </c>
      <c r="D12" s="5">
        <v>20</v>
      </c>
      <c r="E12" s="5">
        <v>7</v>
      </c>
      <c r="F12" s="5">
        <v>14</v>
      </c>
      <c r="G12" s="5">
        <v>18</v>
      </c>
      <c r="H12" s="6" t="s">
        <v>14</v>
      </c>
      <c r="I12" s="6" t="s">
        <v>14</v>
      </c>
      <c r="J12" s="7" t="s">
        <v>14</v>
      </c>
      <c r="L12" s="8"/>
    </row>
    <row r="13" spans="1:12" ht="14.5">
      <c r="A13" s="4">
        <v>9</v>
      </c>
      <c r="B13" s="5" t="s">
        <v>21</v>
      </c>
      <c r="C13" s="5">
        <v>22</v>
      </c>
      <c r="D13" s="5">
        <v>13</v>
      </c>
      <c r="E13" s="5">
        <v>8</v>
      </c>
      <c r="F13" s="5">
        <v>12</v>
      </c>
      <c r="G13" s="5">
        <v>19</v>
      </c>
      <c r="H13" s="6" t="s">
        <v>14</v>
      </c>
      <c r="I13" s="6" t="s">
        <v>14</v>
      </c>
      <c r="J13" s="7" t="s">
        <v>14</v>
      </c>
      <c r="L13" s="8"/>
    </row>
    <row r="14" spans="1:12" ht="14.5">
      <c r="A14" s="9">
        <v>10</v>
      </c>
      <c r="B14" s="10" t="s">
        <v>22</v>
      </c>
      <c r="C14" s="10">
        <v>26</v>
      </c>
      <c r="D14" s="10">
        <v>12</v>
      </c>
      <c r="E14" s="10">
        <v>10</v>
      </c>
      <c r="F14" s="10">
        <v>11</v>
      </c>
      <c r="G14" s="10">
        <v>27</v>
      </c>
      <c r="H14" s="11" t="s">
        <v>14</v>
      </c>
      <c r="I14" s="11" t="s">
        <v>14</v>
      </c>
      <c r="J14" s="12" t="s">
        <v>14</v>
      </c>
      <c r="L14" s="8"/>
    </row>
    <row r="16" spans="1:12" ht="19.5" customHeight="1">
      <c r="A16" s="13" t="s">
        <v>23</v>
      </c>
      <c r="B16" s="13"/>
      <c r="C16" s="13"/>
      <c r="D16" s="13"/>
      <c r="I16" s="8" t="s">
        <v>24</v>
      </c>
    </row>
    <row r="17" spans="1:9" ht="19.5" customHeight="1">
      <c r="A17" s="13" t="s">
        <v>25</v>
      </c>
      <c r="B17" s="13"/>
      <c r="C17" s="13"/>
      <c r="D17" s="13"/>
    </row>
    <row r="18" spans="1:9" ht="19.5" customHeight="1">
      <c r="A18" s="13" t="s">
        <v>26</v>
      </c>
      <c r="B18" s="13"/>
      <c r="C18" s="13"/>
      <c r="D18" s="13"/>
      <c r="I18" s="8" t="s">
        <v>27</v>
      </c>
    </row>
    <row r="19" spans="1:9" ht="19.5" customHeight="1">
      <c r="A19" s="13" t="s">
        <v>28</v>
      </c>
      <c r="B19" s="13"/>
      <c r="C19" s="13"/>
      <c r="D19" s="13"/>
      <c r="I19" s="8" t="s">
        <v>29</v>
      </c>
    </row>
    <row r="20" spans="1:9" ht="19.5" customHeight="1">
      <c r="A20" s="13" t="s">
        <v>30</v>
      </c>
      <c r="B20" s="13"/>
      <c r="C20" s="13"/>
      <c r="D20" s="13"/>
      <c r="I20" s="8" t="s">
        <v>31</v>
      </c>
    </row>
    <row r="21" spans="1:9" ht="19.5" customHeight="1">
      <c r="A21" s="13" t="s">
        <v>32</v>
      </c>
      <c r="B21" s="13"/>
      <c r="C21" s="13"/>
      <c r="D21" s="13"/>
      <c r="I21" s="8" t="s">
        <v>27</v>
      </c>
    </row>
    <row r="22" spans="1:9" ht="15.75" customHeight="1"/>
    <row r="23" spans="1:9" ht="15.75" customHeight="1"/>
    <row r="24" spans="1:9" ht="15.75" customHeight="1"/>
    <row r="25" spans="1:9" ht="15.75" customHeight="1"/>
    <row r="26" spans="1:9" ht="15.75" customHeight="1"/>
    <row r="27" spans="1:9" ht="15.75" customHeight="1"/>
    <row r="28" spans="1:9" ht="15.75" customHeight="1"/>
    <row r="29" spans="1:9" ht="15.75" customHeight="1"/>
    <row r="30" spans="1:9" ht="15.75" customHeight="1"/>
    <row r="31" spans="1:9" ht="15.75" customHeight="1"/>
    <row r="32" spans="1:9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J1"/>
    <mergeCell ref="A3:J3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000"/>
  <sheetViews>
    <sheetView workbookViewId="0">
      <selection sqref="A1:H1"/>
    </sheetView>
  </sheetViews>
  <sheetFormatPr defaultColWidth="14.36328125" defaultRowHeight="15" customHeight="1"/>
  <cols>
    <col min="1" max="1" width="10.90625" customWidth="1"/>
    <col min="2" max="2" width="20" customWidth="1"/>
    <col min="3" max="3" width="10.08984375" customWidth="1"/>
    <col min="4" max="4" width="11.453125" customWidth="1"/>
    <col min="5" max="5" width="12.26953125" customWidth="1"/>
    <col min="6" max="6" width="10.08984375" customWidth="1"/>
    <col min="7" max="26" width="7.90625" customWidth="1"/>
  </cols>
  <sheetData>
    <row r="1" spans="1:10" ht="18.75" customHeight="1">
      <c r="A1" s="252" t="s">
        <v>33</v>
      </c>
      <c r="B1" s="253"/>
      <c r="C1" s="253"/>
      <c r="D1" s="253"/>
      <c r="E1" s="253"/>
      <c r="F1" s="253"/>
      <c r="G1" s="253"/>
      <c r="H1" s="253"/>
      <c r="I1" s="14"/>
      <c r="J1" s="14"/>
    </row>
    <row r="2" spans="1:10" ht="14.5">
      <c r="A2" s="254" t="s">
        <v>34</v>
      </c>
      <c r="B2" s="253"/>
      <c r="C2" s="253"/>
      <c r="D2" s="253"/>
      <c r="E2" s="253"/>
      <c r="F2" s="253"/>
      <c r="G2" s="253"/>
      <c r="H2" s="253"/>
    </row>
    <row r="4" spans="1:10" ht="15.75" customHeight="1">
      <c r="A4" s="16" t="s">
        <v>35</v>
      </c>
      <c r="B4" s="17" t="s">
        <v>36</v>
      </c>
      <c r="C4" s="17" t="s">
        <v>37</v>
      </c>
      <c r="D4" s="17" t="s">
        <v>38</v>
      </c>
      <c r="E4" s="17" t="s">
        <v>39</v>
      </c>
      <c r="F4" s="18" t="s">
        <v>40</v>
      </c>
    </row>
    <row r="5" spans="1:10" ht="15.75" customHeight="1">
      <c r="A5" s="19">
        <v>1</v>
      </c>
      <c r="B5" s="20" t="s">
        <v>41</v>
      </c>
      <c r="C5" s="20">
        <v>20</v>
      </c>
      <c r="D5" s="20">
        <v>40000</v>
      </c>
      <c r="E5" s="20">
        <f>PRODUCT(C5:D5)</f>
        <v>800000</v>
      </c>
      <c r="F5" s="21" t="str">
        <f>IF(E5&gt;500000,"Expensive","Lets Buy it")</f>
        <v>Expensive</v>
      </c>
    </row>
    <row r="6" spans="1:10" ht="15.75" customHeight="1">
      <c r="A6" s="19">
        <v>2</v>
      </c>
      <c r="B6" s="20" t="s">
        <v>42</v>
      </c>
      <c r="C6" s="20">
        <v>30</v>
      </c>
      <c r="D6" s="20">
        <v>20000</v>
      </c>
      <c r="E6" s="22" t="s">
        <v>14</v>
      </c>
      <c r="F6" s="21"/>
    </row>
    <row r="7" spans="1:10" ht="15.75" customHeight="1">
      <c r="A7" s="19">
        <v>3</v>
      </c>
      <c r="B7" s="20" t="s">
        <v>43</v>
      </c>
      <c r="C7" s="20">
        <v>15</v>
      </c>
      <c r="D7" s="20">
        <v>10000</v>
      </c>
      <c r="E7" s="22" t="s">
        <v>14</v>
      </c>
      <c r="F7" s="21"/>
    </row>
    <row r="8" spans="1:10" ht="15.75" customHeight="1">
      <c r="A8" s="19">
        <v>4</v>
      </c>
      <c r="B8" s="20" t="s">
        <v>44</v>
      </c>
      <c r="C8" s="20">
        <v>14</v>
      </c>
      <c r="D8" s="20">
        <v>15000</v>
      </c>
      <c r="E8" s="22" t="s">
        <v>14</v>
      </c>
      <c r="F8" s="21"/>
    </row>
    <row r="9" spans="1:10" ht="15.75" customHeight="1">
      <c r="A9" s="19">
        <v>5</v>
      </c>
      <c r="B9" s="20" t="s">
        <v>45</v>
      </c>
      <c r="C9" s="20">
        <v>18</v>
      </c>
      <c r="D9" s="20">
        <v>20000</v>
      </c>
      <c r="E9" s="22" t="s">
        <v>14</v>
      </c>
      <c r="F9" s="21"/>
    </row>
    <row r="10" spans="1:10" ht="15.75" customHeight="1">
      <c r="A10" s="19">
        <v>6</v>
      </c>
      <c r="B10" s="20" t="s">
        <v>46</v>
      </c>
      <c r="C10" s="20">
        <v>17</v>
      </c>
      <c r="D10" s="20">
        <v>2000</v>
      </c>
      <c r="E10" s="22" t="s">
        <v>14</v>
      </c>
      <c r="F10" s="21"/>
    </row>
    <row r="11" spans="1:10" ht="15.75" customHeight="1">
      <c r="A11" s="19">
        <v>7</v>
      </c>
      <c r="B11" s="20" t="s">
        <v>47</v>
      </c>
      <c r="C11" s="20">
        <v>10</v>
      </c>
      <c r="D11" s="20">
        <v>25000</v>
      </c>
      <c r="E11" s="22" t="s">
        <v>14</v>
      </c>
      <c r="F11" s="21"/>
    </row>
    <row r="12" spans="1:10" ht="15.75" customHeight="1">
      <c r="A12" s="19">
        <v>8</v>
      </c>
      <c r="B12" s="20" t="s">
        <v>48</v>
      </c>
      <c r="C12" s="20">
        <v>5</v>
      </c>
      <c r="D12" s="20">
        <v>250</v>
      </c>
      <c r="E12" s="22" t="s">
        <v>14</v>
      </c>
      <c r="F12" s="21"/>
    </row>
    <row r="13" spans="1:10" ht="15.75" customHeight="1">
      <c r="A13" s="19">
        <v>9</v>
      </c>
      <c r="B13" s="20" t="s">
        <v>49</v>
      </c>
      <c r="C13" s="20">
        <v>25</v>
      </c>
      <c r="D13" s="20">
        <v>100</v>
      </c>
      <c r="E13" s="22" t="s">
        <v>14</v>
      </c>
      <c r="F13" s="21"/>
    </row>
    <row r="14" spans="1:10" ht="15.75" customHeight="1">
      <c r="A14" s="23">
        <v>10</v>
      </c>
      <c r="B14" s="24" t="s">
        <v>50</v>
      </c>
      <c r="C14" s="24">
        <v>30</v>
      </c>
      <c r="D14" s="24">
        <v>12000</v>
      </c>
      <c r="E14" s="25" t="s">
        <v>14</v>
      </c>
      <c r="F14" s="26"/>
    </row>
    <row r="16" spans="1:10" ht="19.5" customHeight="1">
      <c r="A16" s="13" t="s">
        <v>51</v>
      </c>
      <c r="B16" s="13"/>
      <c r="C16" s="13"/>
    </row>
    <row r="17" spans="1:3" ht="19.5" customHeight="1">
      <c r="A17" s="13" t="s">
        <v>52</v>
      </c>
      <c r="B17" s="13"/>
      <c r="C17" s="13"/>
    </row>
    <row r="18" spans="1:3" ht="19.5" customHeight="1">
      <c r="A18" s="13" t="s">
        <v>53</v>
      </c>
      <c r="B18" s="13"/>
      <c r="C18" s="13"/>
    </row>
    <row r="19" spans="1:3" ht="19.5" customHeight="1">
      <c r="A19" s="13" t="s">
        <v>54</v>
      </c>
      <c r="B19" s="13"/>
      <c r="C19" s="13"/>
    </row>
    <row r="20" spans="1:3" ht="19.5" customHeight="1">
      <c r="A20" s="13" t="s">
        <v>55</v>
      </c>
      <c r="B20" s="13"/>
      <c r="C20" s="13"/>
    </row>
    <row r="21" spans="1:3" ht="15.75" customHeight="1"/>
    <row r="22" spans="1:3" ht="15.75" customHeight="1"/>
    <row r="23" spans="1:3" ht="15.75" customHeight="1"/>
    <row r="24" spans="1:3" ht="15.75" customHeight="1"/>
    <row r="25" spans="1:3" ht="15.75" customHeight="1"/>
    <row r="26" spans="1:3" ht="15.75" customHeight="1"/>
    <row r="27" spans="1:3" ht="15.75" customHeight="1"/>
    <row r="28" spans="1:3" ht="15.75" customHeight="1"/>
    <row r="29" spans="1:3" ht="15.75" customHeight="1"/>
    <row r="30" spans="1:3" ht="15.75" customHeight="1"/>
    <row r="31" spans="1:3" ht="15.75" customHeight="1"/>
    <row r="32" spans="1:3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H1"/>
    <mergeCell ref="A2:H2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000"/>
  <sheetViews>
    <sheetView workbookViewId="0">
      <selection sqref="A1:H1"/>
    </sheetView>
  </sheetViews>
  <sheetFormatPr defaultColWidth="14.36328125" defaultRowHeight="15" customHeight="1"/>
  <cols>
    <col min="1" max="1" width="10.6328125" customWidth="1"/>
    <col min="2" max="5" width="7.90625" customWidth="1"/>
    <col min="6" max="6" width="12" customWidth="1"/>
    <col min="7" max="7" width="9.26953125" customWidth="1"/>
    <col min="8" max="26" width="7.90625" customWidth="1"/>
  </cols>
  <sheetData>
    <row r="1" spans="1:8" ht="18.75" customHeight="1">
      <c r="A1" s="252" t="s">
        <v>56</v>
      </c>
      <c r="B1" s="253"/>
      <c r="C1" s="253"/>
      <c r="D1" s="253"/>
      <c r="E1" s="253"/>
      <c r="F1" s="253"/>
      <c r="G1" s="253"/>
      <c r="H1" s="253"/>
    </row>
    <row r="2" spans="1:8" ht="14.5">
      <c r="A2" s="254" t="s">
        <v>57</v>
      </c>
      <c r="B2" s="253"/>
      <c r="C2" s="253"/>
      <c r="D2" s="253"/>
      <c r="E2" s="253"/>
      <c r="F2" s="253"/>
      <c r="G2" s="253"/>
      <c r="H2" s="253"/>
    </row>
    <row r="4" spans="1:8" ht="14.5">
      <c r="A4" s="27" t="s">
        <v>58</v>
      </c>
      <c r="B4" s="28" t="s">
        <v>59</v>
      </c>
      <c r="C4" s="28" t="s">
        <v>60</v>
      </c>
      <c r="D4" s="28" t="s">
        <v>61</v>
      </c>
      <c r="E4" s="28" t="s">
        <v>62</v>
      </c>
      <c r="F4" s="28" t="s">
        <v>63</v>
      </c>
      <c r="G4" s="29" t="s">
        <v>40</v>
      </c>
    </row>
    <row r="5" spans="1:8" ht="14.5">
      <c r="A5" s="4" t="s">
        <v>64</v>
      </c>
      <c r="B5" s="5">
        <v>20</v>
      </c>
      <c r="C5" s="5">
        <v>15</v>
      </c>
      <c r="D5" s="5">
        <v>20</v>
      </c>
      <c r="E5" s="6">
        <f>SUM(B5:D5)</f>
        <v>55</v>
      </c>
      <c r="F5" s="6">
        <f>AVERAGE(B5:D5)</f>
        <v>18.333333333333332</v>
      </c>
      <c r="G5" s="7" t="str">
        <f>IF(F5&gt;20,"A",IF(F5&gt;15,"B","C"))</f>
        <v>B</v>
      </c>
    </row>
    <row r="6" spans="1:8" ht="14.5">
      <c r="A6" s="4" t="s">
        <v>65</v>
      </c>
      <c r="B6" s="5">
        <v>30</v>
      </c>
      <c r="C6" s="5">
        <v>12</v>
      </c>
      <c r="D6" s="5">
        <v>15</v>
      </c>
      <c r="E6" s="6" t="s">
        <v>14</v>
      </c>
      <c r="F6" s="6" t="s">
        <v>14</v>
      </c>
      <c r="G6" s="7" t="s">
        <v>14</v>
      </c>
    </row>
    <row r="7" spans="1:8" ht="14.5">
      <c r="A7" s="4" t="s">
        <v>66</v>
      </c>
      <c r="B7" s="5">
        <v>15</v>
      </c>
      <c r="C7" s="5">
        <v>14</v>
      </c>
      <c r="D7" s="5">
        <v>14</v>
      </c>
      <c r="E7" s="6" t="s">
        <v>14</v>
      </c>
      <c r="F7" s="6" t="s">
        <v>14</v>
      </c>
      <c r="G7" s="7" t="s">
        <v>14</v>
      </c>
    </row>
    <row r="8" spans="1:8" ht="14.5">
      <c r="A8" s="4" t="s">
        <v>67</v>
      </c>
      <c r="B8" s="5">
        <v>12</v>
      </c>
      <c r="C8" s="5">
        <v>17</v>
      </c>
      <c r="D8" s="5">
        <v>17</v>
      </c>
      <c r="E8" s="6" t="s">
        <v>14</v>
      </c>
      <c r="F8" s="6" t="s">
        <v>14</v>
      </c>
      <c r="G8" s="7" t="s">
        <v>14</v>
      </c>
    </row>
    <row r="9" spans="1:8" ht="14.5">
      <c r="A9" s="4" t="s">
        <v>68</v>
      </c>
      <c r="B9" s="5">
        <v>14</v>
      </c>
      <c r="C9" s="5">
        <v>18</v>
      </c>
      <c r="D9" s="5">
        <v>18</v>
      </c>
      <c r="E9" s="6" t="s">
        <v>14</v>
      </c>
      <c r="F9" s="6" t="s">
        <v>14</v>
      </c>
      <c r="G9" s="7" t="s">
        <v>14</v>
      </c>
    </row>
    <row r="10" spans="1:8" ht="14.5">
      <c r="A10" s="4" t="s">
        <v>69</v>
      </c>
      <c r="B10" s="5">
        <v>16</v>
      </c>
      <c r="C10" s="5">
        <v>25</v>
      </c>
      <c r="D10" s="5">
        <v>20</v>
      </c>
      <c r="E10" s="6" t="s">
        <v>14</v>
      </c>
      <c r="F10" s="6" t="s">
        <v>14</v>
      </c>
      <c r="G10" s="7" t="s">
        <v>14</v>
      </c>
    </row>
    <row r="11" spans="1:8" ht="14.5">
      <c r="A11" s="4" t="s">
        <v>70</v>
      </c>
      <c r="B11" s="5">
        <v>18</v>
      </c>
      <c r="C11" s="5">
        <v>21</v>
      </c>
      <c r="D11" s="5">
        <v>22</v>
      </c>
      <c r="E11" s="6" t="s">
        <v>14</v>
      </c>
      <c r="F11" s="6" t="s">
        <v>14</v>
      </c>
      <c r="G11" s="7" t="s">
        <v>14</v>
      </c>
    </row>
    <row r="12" spans="1:8" ht="14.5">
      <c r="A12" s="4" t="s">
        <v>71</v>
      </c>
      <c r="B12" s="5">
        <v>17</v>
      </c>
      <c r="C12" s="5">
        <v>23</v>
      </c>
      <c r="D12" s="5">
        <v>13</v>
      </c>
      <c r="E12" s="6" t="s">
        <v>14</v>
      </c>
      <c r="F12" s="6" t="s">
        <v>14</v>
      </c>
      <c r="G12" s="7" t="s">
        <v>14</v>
      </c>
    </row>
    <row r="13" spans="1:8" ht="14.5">
      <c r="A13" s="9" t="s">
        <v>72</v>
      </c>
      <c r="B13" s="10">
        <v>20</v>
      </c>
      <c r="C13" s="10">
        <v>25</v>
      </c>
      <c r="D13" s="10">
        <v>25</v>
      </c>
      <c r="E13" s="11" t="s">
        <v>14</v>
      </c>
      <c r="F13" s="11" t="s">
        <v>14</v>
      </c>
      <c r="G13" s="12" t="s">
        <v>14</v>
      </c>
    </row>
    <row r="15" spans="1:8" ht="19.5" customHeight="1">
      <c r="A15" s="13" t="s">
        <v>73</v>
      </c>
      <c r="B15" s="13"/>
      <c r="C15" s="13"/>
      <c r="D15" s="13"/>
      <c r="E15" s="13"/>
      <c r="G15" s="8" t="s">
        <v>31</v>
      </c>
    </row>
    <row r="16" spans="1:8" ht="19.5" customHeight="1">
      <c r="A16" s="13" t="s">
        <v>74</v>
      </c>
      <c r="B16" s="13"/>
      <c r="C16" s="13"/>
      <c r="D16" s="13"/>
      <c r="E16" s="13"/>
      <c r="G16" s="8" t="s">
        <v>27</v>
      </c>
    </row>
    <row r="17" spans="1:7" ht="19.5" customHeight="1">
      <c r="A17" s="13" t="s">
        <v>75</v>
      </c>
      <c r="B17" s="13"/>
      <c r="C17" s="13"/>
      <c r="D17" s="13"/>
      <c r="E17" s="13"/>
      <c r="G17" s="8" t="s">
        <v>76</v>
      </c>
    </row>
    <row r="18" spans="1:7" ht="19.5" customHeight="1">
      <c r="A18" s="13" t="s">
        <v>77</v>
      </c>
      <c r="B18" s="13"/>
      <c r="C18" s="13"/>
      <c r="D18" s="13"/>
      <c r="E18" s="13"/>
    </row>
    <row r="19" spans="1:7" ht="19.5" customHeight="1">
      <c r="A19" s="13" t="s">
        <v>78</v>
      </c>
      <c r="B19" s="13"/>
      <c r="C19" s="13"/>
      <c r="D19" s="13"/>
      <c r="E19" s="13"/>
      <c r="G19" s="8" t="s">
        <v>76</v>
      </c>
    </row>
    <row r="21" spans="1:7" ht="15.75" customHeight="1"/>
    <row r="22" spans="1:7" ht="15.75" customHeight="1"/>
    <row r="23" spans="1:7" ht="15.75" customHeight="1"/>
    <row r="24" spans="1:7" ht="15.75" customHeight="1"/>
    <row r="25" spans="1:7" ht="15.75" customHeight="1"/>
    <row r="26" spans="1:7" ht="15.75" customHeight="1"/>
    <row r="27" spans="1:7" ht="15.75" customHeight="1"/>
    <row r="28" spans="1:7" ht="15.75" customHeight="1"/>
    <row r="29" spans="1:7" ht="15.75" customHeight="1"/>
    <row r="30" spans="1:7" ht="15.75" customHeight="1"/>
    <row r="31" spans="1:7" ht="15.75" customHeight="1"/>
    <row r="32" spans="1:7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H1"/>
    <mergeCell ref="A2:H2"/>
  </mergeCell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000"/>
  <sheetViews>
    <sheetView workbookViewId="0">
      <selection sqref="A1:H1"/>
    </sheetView>
  </sheetViews>
  <sheetFormatPr defaultColWidth="14.36328125" defaultRowHeight="15" customHeight="1"/>
  <cols>
    <col min="1" max="1" width="7.90625" customWidth="1"/>
    <col min="2" max="2" width="15.1796875" customWidth="1"/>
    <col min="3" max="3" width="13.54296875" customWidth="1"/>
    <col min="4" max="4" width="8.7265625" customWidth="1"/>
    <col min="5" max="5" width="10.1796875" customWidth="1"/>
    <col min="6" max="6" width="11.453125" customWidth="1"/>
    <col min="7" max="7" width="9.81640625" customWidth="1"/>
    <col min="8" max="26" width="7.90625" customWidth="1"/>
  </cols>
  <sheetData>
    <row r="1" spans="1:12" ht="18.75" customHeight="1">
      <c r="A1" s="252" t="s">
        <v>79</v>
      </c>
      <c r="B1" s="253"/>
      <c r="C1" s="253"/>
      <c r="D1" s="253"/>
      <c r="E1" s="253"/>
      <c r="F1" s="253"/>
      <c r="G1" s="253"/>
      <c r="H1" s="253"/>
    </row>
    <row r="2" spans="1:12" ht="14.5">
      <c r="A2" s="254" t="s">
        <v>57</v>
      </c>
      <c r="B2" s="253"/>
      <c r="C2" s="253"/>
      <c r="D2" s="253"/>
      <c r="E2" s="253"/>
      <c r="F2" s="253"/>
      <c r="G2" s="253"/>
      <c r="H2" s="253"/>
    </row>
    <row r="4" spans="1:12" ht="14.5">
      <c r="A4" s="30" t="s">
        <v>80</v>
      </c>
      <c r="B4" s="31" t="s">
        <v>81</v>
      </c>
      <c r="C4" s="31" t="s">
        <v>82</v>
      </c>
      <c r="D4" s="31" t="s">
        <v>83</v>
      </c>
      <c r="E4" s="31" t="s">
        <v>84</v>
      </c>
      <c r="F4" s="31" t="s">
        <v>85</v>
      </c>
      <c r="G4" s="31" t="s">
        <v>86</v>
      </c>
      <c r="H4" s="31" t="s">
        <v>62</v>
      </c>
      <c r="I4" s="32" t="s">
        <v>40</v>
      </c>
    </row>
    <row r="5" spans="1:12" ht="14.5">
      <c r="A5" s="4" t="s">
        <v>87</v>
      </c>
      <c r="B5" s="5" t="s">
        <v>47</v>
      </c>
      <c r="C5" s="5" t="s">
        <v>88</v>
      </c>
      <c r="D5" s="5">
        <v>5000</v>
      </c>
      <c r="E5" s="6">
        <f>D5*2.5%</f>
        <v>125</v>
      </c>
      <c r="F5" s="6">
        <f>D5*3.5%</f>
        <v>175.00000000000003</v>
      </c>
      <c r="G5" s="6">
        <f>D5*1%</f>
        <v>50</v>
      </c>
      <c r="H5" s="6">
        <f>SUM(D5:F5)-G5</f>
        <v>5250</v>
      </c>
      <c r="I5" s="33" t="str">
        <f>IF(H5&gt;20000,"A",IF(H5&gt;15000,"B",IF(H5&gt;10000,"C","D")))</f>
        <v>D</v>
      </c>
    </row>
    <row r="6" spans="1:12" ht="14.5">
      <c r="A6" s="4" t="s">
        <v>89</v>
      </c>
      <c r="B6" s="5" t="s">
        <v>47</v>
      </c>
      <c r="C6" s="5" t="s">
        <v>90</v>
      </c>
      <c r="D6" s="5">
        <v>8000</v>
      </c>
      <c r="E6" s="6" t="s">
        <v>14</v>
      </c>
      <c r="F6" s="6" t="s">
        <v>14</v>
      </c>
      <c r="G6" s="6" t="s">
        <v>14</v>
      </c>
      <c r="H6" s="6" t="s">
        <v>14</v>
      </c>
      <c r="I6" s="7" t="s">
        <v>14</v>
      </c>
    </row>
    <row r="7" spans="1:12" ht="14.5">
      <c r="A7" s="4" t="s">
        <v>15</v>
      </c>
      <c r="B7" s="5" t="s">
        <v>47</v>
      </c>
      <c r="C7" s="5" t="s">
        <v>91</v>
      </c>
      <c r="D7" s="5">
        <v>3000</v>
      </c>
      <c r="E7" s="6" t="s">
        <v>14</v>
      </c>
      <c r="F7" s="6" t="s">
        <v>14</v>
      </c>
      <c r="G7" s="6" t="s">
        <v>14</v>
      </c>
      <c r="H7" s="6" t="s">
        <v>14</v>
      </c>
      <c r="I7" s="7" t="s">
        <v>14</v>
      </c>
    </row>
    <row r="8" spans="1:12" ht="14.5">
      <c r="A8" s="4" t="s">
        <v>18</v>
      </c>
      <c r="B8" s="5" t="s">
        <v>92</v>
      </c>
      <c r="C8" s="5" t="s">
        <v>93</v>
      </c>
      <c r="D8" s="5">
        <v>6000</v>
      </c>
      <c r="E8" s="6" t="s">
        <v>14</v>
      </c>
      <c r="F8" s="6" t="s">
        <v>14</v>
      </c>
      <c r="G8" s="6" t="s">
        <v>14</v>
      </c>
      <c r="H8" s="6" t="s">
        <v>14</v>
      </c>
      <c r="I8" s="7" t="s">
        <v>14</v>
      </c>
    </row>
    <row r="9" spans="1:12" ht="14.5">
      <c r="A9" s="4" t="s">
        <v>94</v>
      </c>
      <c r="B9" s="5" t="s">
        <v>92</v>
      </c>
      <c r="C9" s="5" t="s">
        <v>95</v>
      </c>
      <c r="D9" s="5">
        <v>8000</v>
      </c>
      <c r="E9" s="6" t="s">
        <v>14</v>
      </c>
      <c r="F9" s="6" t="s">
        <v>14</v>
      </c>
      <c r="G9" s="6" t="s">
        <v>14</v>
      </c>
      <c r="H9" s="6" t="s">
        <v>14</v>
      </c>
      <c r="I9" s="7" t="s">
        <v>14</v>
      </c>
    </row>
    <row r="10" spans="1:12" ht="14.5">
      <c r="A10" s="4" t="s">
        <v>96</v>
      </c>
      <c r="B10" s="5" t="s">
        <v>92</v>
      </c>
      <c r="C10" s="5" t="s">
        <v>97</v>
      </c>
      <c r="D10" s="5">
        <v>9000</v>
      </c>
      <c r="E10" s="6" t="s">
        <v>14</v>
      </c>
      <c r="F10" s="6" t="s">
        <v>14</v>
      </c>
      <c r="G10" s="6" t="s">
        <v>14</v>
      </c>
      <c r="H10" s="6" t="s">
        <v>14</v>
      </c>
      <c r="I10" s="7" t="s">
        <v>14</v>
      </c>
    </row>
    <row r="11" spans="1:12" ht="14.5">
      <c r="A11" s="4" t="s">
        <v>98</v>
      </c>
      <c r="B11" s="5" t="s">
        <v>99</v>
      </c>
      <c r="C11" s="5" t="s">
        <v>88</v>
      </c>
      <c r="D11" s="5">
        <v>10000</v>
      </c>
      <c r="E11" s="6" t="s">
        <v>14</v>
      </c>
      <c r="F11" s="6" t="s">
        <v>14</v>
      </c>
      <c r="G11" s="6" t="s">
        <v>14</v>
      </c>
      <c r="H11" s="6" t="s">
        <v>14</v>
      </c>
      <c r="I11" s="7" t="s">
        <v>14</v>
      </c>
    </row>
    <row r="12" spans="1:12" ht="14.5">
      <c r="A12" s="9" t="s">
        <v>100</v>
      </c>
      <c r="B12" s="10" t="s">
        <v>99</v>
      </c>
      <c r="C12" s="10" t="s">
        <v>93</v>
      </c>
      <c r="D12" s="10">
        <v>5000</v>
      </c>
      <c r="E12" s="11" t="s">
        <v>14</v>
      </c>
      <c r="F12" s="11" t="s">
        <v>14</v>
      </c>
      <c r="G12" s="11" t="s">
        <v>14</v>
      </c>
      <c r="H12" s="11" t="s">
        <v>14</v>
      </c>
      <c r="I12" s="12" t="s">
        <v>14</v>
      </c>
    </row>
    <row r="14" spans="1:12" ht="19.5" customHeight="1">
      <c r="A14" s="13" t="s">
        <v>101</v>
      </c>
      <c r="B14" s="13"/>
      <c r="C14" s="13"/>
      <c r="D14" s="13"/>
      <c r="E14" s="13"/>
      <c r="F14" s="13"/>
      <c r="H14" s="8" t="s">
        <v>27</v>
      </c>
      <c r="I14" s="13"/>
      <c r="J14" s="13"/>
      <c r="K14" s="13"/>
      <c r="L14" s="13"/>
    </row>
    <row r="15" spans="1:12" ht="19.5" customHeight="1">
      <c r="A15" s="13" t="s">
        <v>102</v>
      </c>
      <c r="B15" s="13"/>
      <c r="C15" s="13"/>
      <c r="D15" s="13"/>
      <c r="E15" s="13"/>
      <c r="F15" s="13"/>
      <c r="H15" s="13" t="s">
        <v>29</v>
      </c>
    </row>
    <row r="16" spans="1:12" ht="19.5" customHeight="1">
      <c r="A16" s="13" t="s">
        <v>103</v>
      </c>
      <c r="B16" s="13"/>
      <c r="C16" s="13"/>
      <c r="D16" s="13"/>
      <c r="E16" s="13"/>
      <c r="F16" s="13"/>
      <c r="H16" s="8" t="s">
        <v>76</v>
      </c>
      <c r="I16" s="15"/>
      <c r="K16" s="34"/>
    </row>
    <row r="17" spans="1:8" ht="19.5" customHeight="1">
      <c r="A17" s="13" t="s">
        <v>104</v>
      </c>
      <c r="B17" s="13"/>
      <c r="C17" s="13"/>
      <c r="D17" s="13"/>
      <c r="E17" s="13"/>
      <c r="F17" s="13"/>
    </row>
    <row r="18" spans="1:8" ht="19.5" customHeight="1">
      <c r="A18" s="13" t="s">
        <v>105</v>
      </c>
      <c r="B18" s="13"/>
      <c r="C18" s="13"/>
      <c r="D18" s="13"/>
      <c r="E18" s="15"/>
      <c r="F18" s="15"/>
      <c r="H18" s="8" t="s">
        <v>27</v>
      </c>
    </row>
    <row r="21" spans="1:8" ht="15.75" customHeight="1"/>
    <row r="22" spans="1:8" ht="15.75" customHeight="1"/>
    <row r="23" spans="1:8" ht="15.75" customHeight="1"/>
    <row r="24" spans="1:8" ht="15.75" customHeight="1"/>
    <row r="25" spans="1:8" ht="15.75" customHeight="1"/>
    <row r="26" spans="1:8" ht="15.75" customHeight="1"/>
    <row r="27" spans="1:8" ht="15.75" customHeight="1"/>
    <row r="28" spans="1:8" ht="15.75" customHeight="1"/>
    <row r="29" spans="1:8" ht="15.75" customHeight="1"/>
    <row r="30" spans="1:8" ht="15.75" customHeight="1"/>
    <row r="31" spans="1:8" ht="15.75" customHeight="1"/>
    <row r="32" spans="1:8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H1"/>
    <mergeCell ref="A2:H2"/>
  </mergeCell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000"/>
  <sheetViews>
    <sheetView workbookViewId="0">
      <selection sqref="A1:H1"/>
    </sheetView>
  </sheetViews>
  <sheetFormatPr defaultColWidth="14.36328125" defaultRowHeight="15" customHeight="1"/>
  <cols>
    <col min="1" max="1" width="12.90625" customWidth="1"/>
    <col min="2" max="8" width="7.90625" customWidth="1"/>
    <col min="9" max="9" width="9.90625" customWidth="1"/>
    <col min="10" max="10" width="13.26953125" customWidth="1"/>
    <col min="11" max="26" width="7.90625" customWidth="1"/>
  </cols>
  <sheetData>
    <row r="1" spans="1:10" ht="18.75" customHeight="1">
      <c r="A1" s="252" t="s">
        <v>106</v>
      </c>
      <c r="B1" s="253"/>
      <c r="C1" s="253"/>
      <c r="D1" s="253"/>
      <c r="E1" s="253"/>
      <c r="F1" s="253"/>
      <c r="G1" s="253"/>
      <c r="H1" s="253"/>
    </row>
    <row r="2" spans="1:10" ht="14.5">
      <c r="A2" s="254" t="s">
        <v>107</v>
      </c>
      <c r="B2" s="253"/>
      <c r="C2" s="253"/>
      <c r="D2" s="253"/>
      <c r="E2" s="253"/>
      <c r="F2" s="253"/>
      <c r="G2" s="253"/>
      <c r="H2" s="253"/>
    </row>
    <row r="3" spans="1:10" ht="14.5">
      <c r="A3" s="15"/>
      <c r="B3" s="15"/>
      <c r="C3" s="15"/>
      <c r="D3" s="15"/>
      <c r="E3" s="15"/>
      <c r="F3" s="15"/>
      <c r="G3" s="15"/>
      <c r="H3" s="15"/>
    </row>
    <row r="4" spans="1:10" ht="14.5">
      <c r="A4" s="27" t="s">
        <v>108</v>
      </c>
      <c r="B4" s="28" t="s">
        <v>109</v>
      </c>
      <c r="C4" s="28" t="s">
        <v>110</v>
      </c>
      <c r="D4" s="28" t="s">
        <v>111</v>
      </c>
      <c r="E4" s="28" t="s">
        <v>112</v>
      </c>
      <c r="F4" s="28" t="s">
        <v>113</v>
      </c>
      <c r="G4" s="28" t="s">
        <v>114</v>
      </c>
      <c r="H4" s="28" t="s">
        <v>115</v>
      </c>
      <c r="I4" s="28" t="s">
        <v>116</v>
      </c>
      <c r="J4" s="29" t="s">
        <v>117</v>
      </c>
    </row>
    <row r="5" spans="1:10" ht="14.5">
      <c r="A5" s="4" t="s">
        <v>118</v>
      </c>
      <c r="B5" s="5">
        <v>2000</v>
      </c>
      <c r="C5" s="5">
        <v>1500</v>
      </c>
      <c r="D5" s="5">
        <v>300</v>
      </c>
      <c r="E5" s="5">
        <v>1400</v>
      </c>
      <c r="F5" s="5">
        <v>1000</v>
      </c>
      <c r="G5" s="5">
        <v>1400</v>
      </c>
      <c r="H5" s="6">
        <f>SUM(B5:G5)</f>
        <v>7600</v>
      </c>
      <c r="I5" s="5">
        <v>10000</v>
      </c>
      <c r="J5" s="7" t="str">
        <f>IF(H5&gt;I5,"ACHIEVED","NOT ACHIVED")</f>
        <v>NOT ACHIVED</v>
      </c>
    </row>
    <row r="6" spans="1:10" ht="14.5">
      <c r="A6" s="4" t="s">
        <v>96</v>
      </c>
      <c r="B6" s="5">
        <v>5000</v>
      </c>
      <c r="C6" s="5">
        <v>1200</v>
      </c>
      <c r="D6" s="5">
        <v>500</v>
      </c>
      <c r="E6" s="5">
        <v>1200</v>
      </c>
      <c r="F6" s="5">
        <v>1200</v>
      </c>
      <c r="G6" s="5">
        <v>2800</v>
      </c>
      <c r="H6" s="6" t="s">
        <v>14</v>
      </c>
      <c r="I6" s="5">
        <v>12000</v>
      </c>
      <c r="J6" s="7" t="s">
        <v>14</v>
      </c>
    </row>
    <row r="7" spans="1:10" ht="14.5">
      <c r="A7" s="4" t="s">
        <v>94</v>
      </c>
      <c r="B7" s="5">
        <v>3000</v>
      </c>
      <c r="C7" s="5">
        <v>800</v>
      </c>
      <c r="D7" s="5">
        <v>1200</v>
      </c>
      <c r="E7" s="5">
        <v>3000</v>
      </c>
      <c r="F7" s="5">
        <v>1500</v>
      </c>
      <c r="G7" s="5">
        <v>3500</v>
      </c>
      <c r="H7" s="6" t="s">
        <v>14</v>
      </c>
      <c r="I7" s="5">
        <v>18000</v>
      </c>
      <c r="J7" s="7" t="s">
        <v>14</v>
      </c>
    </row>
    <row r="8" spans="1:10" ht="14.5">
      <c r="A8" s="4" t="s">
        <v>18</v>
      </c>
      <c r="B8" s="5">
        <v>1000</v>
      </c>
      <c r="C8" s="5">
        <v>900</v>
      </c>
      <c r="D8" s="5">
        <v>1800</v>
      </c>
      <c r="E8" s="5">
        <v>5000</v>
      </c>
      <c r="F8" s="5">
        <v>1400</v>
      </c>
      <c r="G8" s="5">
        <v>1200</v>
      </c>
      <c r="H8" s="6" t="s">
        <v>14</v>
      </c>
      <c r="I8" s="5">
        <v>10000</v>
      </c>
      <c r="J8" s="7" t="s">
        <v>14</v>
      </c>
    </row>
    <row r="9" spans="1:10" ht="14.5">
      <c r="A9" s="4" t="s">
        <v>15</v>
      </c>
      <c r="B9" s="5">
        <v>500</v>
      </c>
      <c r="C9" s="5">
        <v>1000</v>
      </c>
      <c r="D9" s="5">
        <v>2300</v>
      </c>
      <c r="E9" s="5">
        <v>8000</v>
      </c>
      <c r="F9" s="5">
        <v>1700</v>
      </c>
      <c r="G9" s="5">
        <v>1400</v>
      </c>
      <c r="H9" s="6" t="s">
        <v>14</v>
      </c>
      <c r="I9" s="5">
        <v>12000</v>
      </c>
      <c r="J9" s="7" t="s">
        <v>14</v>
      </c>
    </row>
    <row r="10" spans="1:10" ht="14.5">
      <c r="A10" s="4" t="s">
        <v>13</v>
      </c>
      <c r="B10" s="5">
        <v>800</v>
      </c>
      <c r="C10" s="5">
        <v>500</v>
      </c>
      <c r="D10" s="5">
        <v>2400</v>
      </c>
      <c r="E10" s="5">
        <v>1900</v>
      </c>
      <c r="F10" s="5">
        <v>1800</v>
      </c>
      <c r="G10" s="5">
        <v>1800</v>
      </c>
      <c r="H10" s="6" t="s">
        <v>14</v>
      </c>
      <c r="I10" s="5">
        <v>10000</v>
      </c>
      <c r="J10" s="7" t="s">
        <v>14</v>
      </c>
    </row>
    <row r="11" spans="1:10" ht="14.5">
      <c r="A11" s="4" t="s">
        <v>119</v>
      </c>
      <c r="B11" s="5">
        <v>1200</v>
      </c>
      <c r="C11" s="5">
        <v>1400</v>
      </c>
      <c r="D11" s="5">
        <v>1500</v>
      </c>
      <c r="E11" s="5">
        <v>700</v>
      </c>
      <c r="F11" s="5">
        <v>2500</v>
      </c>
      <c r="G11" s="5">
        <v>7000</v>
      </c>
      <c r="H11" s="6" t="s">
        <v>14</v>
      </c>
      <c r="I11" s="5">
        <v>12000</v>
      </c>
      <c r="J11" s="7" t="s">
        <v>14</v>
      </c>
    </row>
    <row r="12" spans="1:10" ht="14.5">
      <c r="A12" s="4" t="s">
        <v>120</v>
      </c>
      <c r="B12" s="5">
        <v>1500</v>
      </c>
      <c r="C12" s="5">
        <v>1800</v>
      </c>
      <c r="D12" s="5">
        <v>1800</v>
      </c>
      <c r="E12" s="5">
        <v>1800</v>
      </c>
      <c r="F12" s="5">
        <v>300</v>
      </c>
      <c r="G12" s="5">
        <v>1500</v>
      </c>
      <c r="H12" s="6" t="s">
        <v>14</v>
      </c>
      <c r="I12" s="5">
        <v>10000</v>
      </c>
      <c r="J12" s="7" t="s">
        <v>14</v>
      </c>
    </row>
    <row r="13" spans="1:10" ht="14.5">
      <c r="A13" s="4" t="s">
        <v>121</v>
      </c>
      <c r="B13" s="5">
        <v>1800</v>
      </c>
      <c r="C13" s="5">
        <v>2500</v>
      </c>
      <c r="D13" s="5">
        <v>1700</v>
      </c>
      <c r="E13" s="5">
        <v>1500</v>
      </c>
      <c r="F13" s="5">
        <v>2800</v>
      </c>
      <c r="G13" s="5">
        <v>1800</v>
      </c>
      <c r="H13" s="6" t="s">
        <v>14</v>
      </c>
      <c r="I13" s="5">
        <v>12000</v>
      </c>
      <c r="J13" s="7" t="s">
        <v>14</v>
      </c>
    </row>
    <row r="14" spans="1:10" ht="14.5">
      <c r="A14" s="4" t="s">
        <v>122</v>
      </c>
      <c r="B14" s="5">
        <v>200</v>
      </c>
      <c r="C14" s="5">
        <v>3000</v>
      </c>
      <c r="D14" s="5">
        <v>1900</v>
      </c>
      <c r="E14" s="5">
        <v>1200</v>
      </c>
      <c r="F14" s="5">
        <v>1500</v>
      </c>
      <c r="G14" s="5">
        <v>3000</v>
      </c>
      <c r="H14" s="6" t="s">
        <v>14</v>
      </c>
      <c r="I14" s="5">
        <v>10000</v>
      </c>
      <c r="J14" s="7" t="s">
        <v>14</v>
      </c>
    </row>
    <row r="15" spans="1:10" ht="14.5">
      <c r="A15" s="9" t="s">
        <v>123</v>
      </c>
      <c r="B15" s="10">
        <v>1600</v>
      </c>
      <c r="C15" s="10">
        <v>1200</v>
      </c>
      <c r="D15" s="10">
        <v>2000</v>
      </c>
      <c r="E15" s="10">
        <v>800</v>
      </c>
      <c r="F15" s="10">
        <v>1700</v>
      </c>
      <c r="G15" s="10">
        <v>800</v>
      </c>
      <c r="H15" s="11" t="s">
        <v>14</v>
      </c>
      <c r="I15" s="10">
        <v>10000</v>
      </c>
      <c r="J15" s="12" t="s">
        <v>14</v>
      </c>
    </row>
    <row r="17" spans="1:8" ht="19.5" customHeight="1">
      <c r="A17" s="13" t="s">
        <v>124</v>
      </c>
      <c r="B17" s="13"/>
      <c r="C17" s="13"/>
      <c r="D17" s="13"/>
      <c r="E17" s="13"/>
      <c r="H17" s="8" t="s">
        <v>125</v>
      </c>
    </row>
    <row r="18" spans="1:8" ht="19.5" customHeight="1">
      <c r="A18" s="13" t="s">
        <v>126</v>
      </c>
      <c r="B18" s="13"/>
      <c r="C18" s="13"/>
      <c r="D18" s="13"/>
      <c r="E18" s="13"/>
      <c r="H18" s="8" t="s">
        <v>127</v>
      </c>
    </row>
    <row r="19" spans="1:8" ht="19.5" customHeight="1">
      <c r="A19" s="13" t="s">
        <v>128</v>
      </c>
      <c r="B19" s="13"/>
      <c r="C19" s="13"/>
      <c r="D19" s="13"/>
      <c r="E19" s="13"/>
      <c r="H19" s="8" t="s">
        <v>76</v>
      </c>
    </row>
    <row r="20" spans="1:8" ht="19.5" customHeight="1">
      <c r="A20" s="13" t="s">
        <v>129</v>
      </c>
      <c r="B20" s="13"/>
      <c r="C20" s="13"/>
      <c r="D20" s="13"/>
      <c r="E20" s="13"/>
      <c r="H20" s="8" t="s">
        <v>27</v>
      </c>
    </row>
    <row r="21" spans="1:8" ht="19.5" customHeight="1">
      <c r="A21" s="13" t="s">
        <v>130</v>
      </c>
      <c r="B21" s="13"/>
      <c r="C21" s="13"/>
      <c r="D21" s="13"/>
      <c r="E21" s="13"/>
      <c r="H21" s="8" t="s">
        <v>131</v>
      </c>
    </row>
    <row r="22" spans="1:8" ht="15.75" customHeight="1"/>
    <row r="23" spans="1:8" ht="15.75" customHeight="1"/>
    <row r="24" spans="1:8" ht="15.75" customHeight="1"/>
    <row r="25" spans="1:8" ht="15.75" customHeight="1"/>
    <row r="26" spans="1:8" ht="15.75" customHeight="1"/>
    <row r="27" spans="1:8" ht="15.75" customHeight="1"/>
    <row r="28" spans="1:8" ht="15.75" customHeight="1"/>
    <row r="29" spans="1:8" ht="15.75" customHeight="1"/>
    <row r="30" spans="1:8" ht="15.75" customHeight="1"/>
    <row r="31" spans="1:8" ht="15.75" customHeight="1"/>
    <row r="32" spans="1:8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H1"/>
    <mergeCell ref="A2:H2"/>
  </mergeCells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000"/>
  <sheetViews>
    <sheetView workbookViewId="0">
      <selection sqref="A1:C1"/>
    </sheetView>
  </sheetViews>
  <sheetFormatPr defaultColWidth="14.36328125" defaultRowHeight="15" customHeight="1"/>
  <cols>
    <col min="1" max="1" width="21.81640625" customWidth="1"/>
    <col min="2" max="2" width="22.36328125" customWidth="1"/>
    <col min="3" max="3" width="24.7265625" customWidth="1"/>
    <col min="4" max="26" width="7.90625" customWidth="1"/>
  </cols>
  <sheetData>
    <row r="1" spans="1:8" ht="18.75" customHeight="1">
      <c r="A1" s="252" t="s">
        <v>132</v>
      </c>
      <c r="B1" s="253"/>
      <c r="C1" s="253"/>
      <c r="D1" s="14"/>
      <c r="E1" s="14"/>
      <c r="F1" s="14"/>
      <c r="G1" s="14"/>
      <c r="H1" s="14"/>
    </row>
    <row r="2" spans="1:8" ht="14.5">
      <c r="A2" s="254" t="s">
        <v>133</v>
      </c>
      <c r="B2" s="253"/>
      <c r="C2" s="253"/>
      <c r="D2" s="13"/>
      <c r="E2" s="13"/>
      <c r="F2" s="13"/>
      <c r="G2" s="13"/>
      <c r="H2" s="13"/>
    </row>
    <row r="4" spans="1:8" ht="14.5">
      <c r="A4" s="35" t="s">
        <v>134</v>
      </c>
      <c r="B4" s="36" t="s">
        <v>135</v>
      </c>
      <c r="C4" s="37" t="s">
        <v>136</v>
      </c>
    </row>
    <row r="5" spans="1:8" ht="14.5">
      <c r="A5" s="38" t="s">
        <v>137</v>
      </c>
      <c r="B5" s="39">
        <v>42370</v>
      </c>
      <c r="C5" s="40">
        <v>800</v>
      </c>
    </row>
    <row r="6" spans="1:8" ht="14.5">
      <c r="A6" s="38" t="s">
        <v>138</v>
      </c>
      <c r="B6" s="39">
        <v>42502</v>
      </c>
      <c r="C6" s="40">
        <v>2000</v>
      </c>
    </row>
    <row r="7" spans="1:8" ht="14.5">
      <c r="A7" s="38" t="s">
        <v>137</v>
      </c>
      <c r="B7" s="39">
        <v>42508</v>
      </c>
      <c r="C7" s="40">
        <v>500</v>
      </c>
    </row>
    <row r="8" spans="1:8" ht="14.5">
      <c r="A8" s="38" t="s">
        <v>139</v>
      </c>
      <c r="B8" s="39">
        <v>42510</v>
      </c>
      <c r="C8" s="40">
        <v>800</v>
      </c>
    </row>
    <row r="9" spans="1:8" ht="14.5">
      <c r="A9" s="38" t="s">
        <v>139</v>
      </c>
      <c r="B9" s="39">
        <v>42410</v>
      </c>
      <c r="C9" s="40">
        <v>1000</v>
      </c>
    </row>
    <row r="10" spans="1:8" ht="14.5">
      <c r="A10" s="38" t="s">
        <v>140</v>
      </c>
      <c r="B10" s="39">
        <v>42498</v>
      </c>
      <c r="C10" s="40">
        <v>1000</v>
      </c>
    </row>
    <row r="11" spans="1:8" ht="14.5">
      <c r="A11" s="38" t="s">
        <v>138</v>
      </c>
      <c r="B11" s="39">
        <v>42500</v>
      </c>
      <c r="C11" s="40">
        <v>1200</v>
      </c>
    </row>
    <row r="12" spans="1:8" ht="14.5">
      <c r="A12" s="38" t="s">
        <v>138</v>
      </c>
      <c r="B12" s="39">
        <v>42515</v>
      </c>
      <c r="C12" s="40">
        <v>1500</v>
      </c>
    </row>
    <row r="13" spans="1:8" ht="14.5">
      <c r="A13" s="38" t="s">
        <v>141</v>
      </c>
      <c r="B13" s="39">
        <v>42561</v>
      </c>
      <c r="C13" s="40">
        <v>1800</v>
      </c>
    </row>
    <row r="14" spans="1:8" ht="14.5">
      <c r="A14" s="38" t="s">
        <v>138</v>
      </c>
      <c r="B14" s="39">
        <v>42379</v>
      </c>
      <c r="C14" s="40">
        <v>2000</v>
      </c>
    </row>
    <row r="15" spans="1:8" ht="14.5">
      <c r="A15" s="38" t="s">
        <v>141</v>
      </c>
      <c r="B15" s="39">
        <v>42536</v>
      </c>
      <c r="C15" s="40">
        <v>1500</v>
      </c>
    </row>
    <row r="16" spans="1:8" ht="14.5">
      <c r="A16" s="38" t="s">
        <v>141</v>
      </c>
      <c r="B16" s="39">
        <v>42381</v>
      </c>
      <c r="C16" s="40">
        <v>1000</v>
      </c>
    </row>
    <row r="17" spans="1:4" ht="14.5">
      <c r="A17" s="38" t="s">
        <v>140</v>
      </c>
      <c r="B17" s="39">
        <v>42370</v>
      </c>
      <c r="C17" s="40">
        <v>1200</v>
      </c>
    </row>
    <row r="18" spans="1:4" ht="14.5">
      <c r="A18" s="38" t="s">
        <v>140</v>
      </c>
      <c r="B18" s="39">
        <v>42500</v>
      </c>
      <c r="C18" s="40">
        <v>1500</v>
      </c>
    </row>
    <row r="19" spans="1:4" ht="14.5">
      <c r="A19" s="38" t="s">
        <v>140</v>
      </c>
      <c r="B19" s="39">
        <v>42500</v>
      </c>
      <c r="C19" s="40">
        <v>1800</v>
      </c>
    </row>
    <row r="20" spans="1:4" ht="14.5">
      <c r="A20" s="38" t="s">
        <v>137</v>
      </c>
      <c r="B20" s="39">
        <v>42500</v>
      </c>
      <c r="C20" s="40">
        <v>1000</v>
      </c>
    </row>
    <row r="21" spans="1:4" ht="15.75" customHeight="1">
      <c r="A21" s="38" t="s">
        <v>137</v>
      </c>
      <c r="B21" s="39">
        <v>42596</v>
      </c>
      <c r="C21" s="40">
        <v>1200</v>
      </c>
    </row>
    <row r="22" spans="1:4" ht="15.75" customHeight="1">
      <c r="A22" s="38" t="s">
        <v>138</v>
      </c>
      <c r="B22" s="39">
        <v>42597</v>
      </c>
      <c r="C22" s="40">
        <v>1500</v>
      </c>
    </row>
    <row r="23" spans="1:4" ht="15.75" customHeight="1">
      <c r="A23" s="41" t="s">
        <v>140</v>
      </c>
      <c r="B23" s="42">
        <v>42602</v>
      </c>
      <c r="C23" s="43">
        <v>1800</v>
      </c>
    </row>
    <row r="24" spans="1:4" ht="15.75" customHeight="1"/>
    <row r="25" spans="1:4" ht="15.75" customHeight="1">
      <c r="A25" s="13" t="s">
        <v>142</v>
      </c>
      <c r="B25" s="13"/>
      <c r="D25" s="8" t="s">
        <v>31</v>
      </c>
    </row>
    <row r="26" spans="1:4" ht="15.75" customHeight="1">
      <c r="A26" s="13" t="s">
        <v>143</v>
      </c>
      <c r="B26" s="13"/>
      <c r="D26" s="8" t="s">
        <v>27</v>
      </c>
    </row>
    <row r="27" spans="1:4" ht="15.75" customHeight="1">
      <c r="A27" s="13" t="s">
        <v>144</v>
      </c>
      <c r="B27" s="13"/>
      <c r="D27" s="8" t="s">
        <v>27</v>
      </c>
    </row>
    <row r="28" spans="1:4" ht="15.75" customHeight="1">
      <c r="A28" s="13" t="s">
        <v>145</v>
      </c>
      <c r="B28" s="13"/>
      <c r="D28" s="8" t="s">
        <v>146</v>
      </c>
    </row>
    <row r="29" spans="1:4" ht="15.75" customHeight="1">
      <c r="A29" s="13" t="s">
        <v>147</v>
      </c>
      <c r="B29" s="13"/>
      <c r="D29" s="8" t="s">
        <v>148</v>
      </c>
    </row>
    <row r="30" spans="1:4" ht="15.75" customHeight="1">
      <c r="A30" s="13" t="s">
        <v>149</v>
      </c>
      <c r="B30" s="13"/>
      <c r="D30" s="8" t="s">
        <v>29</v>
      </c>
    </row>
    <row r="31" spans="1:4" ht="15.75" customHeight="1"/>
    <row r="32" spans="1:4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C1"/>
    <mergeCell ref="A2:C2"/>
  </mergeCells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000"/>
  <sheetViews>
    <sheetView workbookViewId="0">
      <selection sqref="A1:G1"/>
    </sheetView>
  </sheetViews>
  <sheetFormatPr defaultColWidth="14.36328125" defaultRowHeight="15" customHeight="1"/>
  <cols>
    <col min="1" max="1" width="12.90625" customWidth="1"/>
    <col min="2" max="2" width="14" customWidth="1"/>
    <col min="3" max="3" width="7.90625" customWidth="1"/>
    <col min="4" max="4" width="9.90625" customWidth="1"/>
    <col min="5" max="26" width="7.90625" customWidth="1"/>
  </cols>
  <sheetData>
    <row r="1" spans="1:7" ht="18.75" customHeight="1">
      <c r="A1" s="252" t="s">
        <v>150</v>
      </c>
      <c r="B1" s="253"/>
      <c r="C1" s="253"/>
      <c r="D1" s="253"/>
      <c r="E1" s="253"/>
      <c r="F1" s="253"/>
      <c r="G1" s="253"/>
    </row>
    <row r="2" spans="1:7" ht="14.5">
      <c r="A2" s="13" t="s">
        <v>151</v>
      </c>
      <c r="B2" s="13"/>
      <c r="C2" s="13"/>
    </row>
    <row r="4" spans="1:7" ht="14.5">
      <c r="A4" s="44" t="s">
        <v>80</v>
      </c>
      <c r="B4" s="45" t="s">
        <v>152</v>
      </c>
      <c r="C4" s="45" t="s">
        <v>153</v>
      </c>
      <c r="D4" s="45" t="s">
        <v>154</v>
      </c>
      <c r="E4" s="46" t="s">
        <v>155</v>
      </c>
    </row>
    <row r="5" spans="1:7" ht="14.5">
      <c r="A5" s="4" t="s">
        <v>118</v>
      </c>
      <c r="B5" s="47">
        <v>29356</v>
      </c>
      <c r="C5" s="6">
        <f ca="1">DATEDIF(B5,TODAY(),"md")</f>
        <v>10</v>
      </c>
      <c r="D5" s="6">
        <f ca="1">DATEDIF(B5,TODAY(),"YM")</f>
        <v>11</v>
      </c>
      <c r="E5" s="7">
        <f ca="1">DATEDIF(B5,TODAY(),"Y")</f>
        <v>45</v>
      </c>
    </row>
    <row r="6" spans="1:7" ht="14.5">
      <c r="A6" s="4" t="s">
        <v>96</v>
      </c>
      <c r="B6" s="47">
        <v>29818</v>
      </c>
      <c r="C6" s="6" t="s">
        <v>14</v>
      </c>
      <c r="D6" s="6" t="s">
        <v>14</v>
      </c>
      <c r="E6" s="7" t="s">
        <v>14</v>
      </c>
    </row>
    <row r="7" spans="1:7" ht="14.5">
      <c r="A7" s="4" t="s">
        <v>94</v>
      </c>
      <c r="B7" s="47">
        <v>37909</v>
      </c>
      <c r="C7" s="6" t="s">
        <v>14</v>
      </c>
      <c r="D7" s="6" t="s">
        <v>14</v>
      </c>
      <c r="E7" s="7" t="s">
        <v>14</v>
      </c>
    </row>
    <row r="8" spans="1:7" ht="14.5">
      <c r="A8" s="4" t="s">
        <v>18</v>
      </c>
      <c r="B8" s="47">
        <v>33018</v>
      </c>
      <c r="C8" s="6" t="s">
        <v>14</v>
      </c>
      <c r="D8" s="6" t="s">
        <v>14</v>
      </c>
      <c r="E8" s="7" t="s">
        <v>14</v>
      </c>
    </row>
    <row r="9" spans="1:7" ht="14.5">
      <c r="A9" s="4" t="s">
        <v>15</v>
      </c>
      <c r="B9" s="47">
        <v>33840</v>
      </c>
      <c r="C9" s="6" t="s">
        <v>14</v>
      </c>
      <c r="D9" s="6" t="s">
        <v>14</v>
      </c>
      <c r="E9" s="7" t="s">
        <v>14</v>
      </c>
    </row>
    <row r="10" spans="1:7" ht="14.5">
      <c r="A10" s="4" t="s">
        <v>13</v>
      </c>
      <c r="B10" s="47">
        <v>36030</v>
      </c>
      <c r="C10" s="6" t="s">
        <v>14</v>
      </c>
      <c r="D10" s="6" t="s">
        <v>14</v>
      </c>
      <c r="E10" s="7" t="s">
        <v>14</v>
      </c>
    </row>
    <row r="11" spans="1:7" ht="14.5">
      <c r="A11" s="4" t="s">
        <v>119</v>
      </c>
      <c r="B11" s="47">
        <v>29353</v>
      </c>
      <c r="C11" s="6" t="s">
        <v>14</v>
      </c>
      <c r="D11" s="6" t="s">
        <v>14</v>
      </c>
      <c r="E11" s="7" t="s">
        <v>14</v>
      </c>
    </row>
    <row r="12" spans="1:7" ht="14.5">
      <c r="A12" s="4" t="s">
        <v>120</v>
      </c>
      <c r="B12" s="47">
        <v>38429</v>
      </c>
      <c r="C12" s="6" t="s">
        <v>14</v>
      </c>
      <c r="D12" s="6" t="s">
        <v>14</v>
      </c>
      <c r="E12" s="7" t="s">
        <v>14</v>
      </c>
    </row>
    <row r="13" spans="1:7" ht="14.5">
      <c r="A13" s="4" t="s">
        <v>121</v>
      </c>
      <c r="B13" s="47">
        <v>39309</v>
      </c>
      <c r="C13" s="6" t="s">
        <v>14</v>
      </c>
      <c r="D13" s="6" t="s">
        <v>14</v>
      </c>
      <c r="E13" s="7" t="s">
        <v>14</v>
      </c>
    </row>
    <row r="14" spans="1:7" ht="14.5">
      <c r="A14" s="4" t="s">
        <v>122</v>
      </c>
      <c r="B14" s="47">
        <v>40323</v>
      </c>
      <c r="C14" s="6" t="s">
        <v>14</v>
      </c>
      <c r="D14" s="6" t="s">
        <v>14</v>
      </c>
      <c r="E14" s="7" t="s">
        <v>14</v>
      </c>
    </row>
    <row r="15" spans="1:7" ht="14.5">
      <c r="A15" s="9" t="s">
        <v>123</v>
      </c>
      <c r="B15" s="48">
        <v>34206</v>
      </c>
      <c r="C15" s="11" t="s">
        <v>14</v>
      </c>
      <c r="D15" s="11" t="s">
        <v>14</v>
      </c>
      <c r="E15" s="12" t="s">
        <v>14</v>
      </c>
    </row>
    <row r="17" spans="1:8" ht="19.5" customHeight="1">
      <c r="A17" s="13" t="s">
        <v>156</v>
      </c>
      <c r="B17" s="13"/>
      <c r="C17" s="13"/>
      <c r="F17" s="49" t="s">
        <v>31</v>
      </c>
    </row>
    <row r="18" spans="1:8" ht="19.5" customHeight="1">
      <c r="A18" s="13" t="s">
        <v>157</v>
      </c>
      <c r="B18" s="13"/>
      <c r="C18" s="13"/>
      <c r="F18" s="49" t="s">
        <v>29</v>
      </c>
    </row>
    <row r="19" spans="1:8" ht="19.5" customHeight="1">
      <c r="A19" s="13" t="s">
        <v>158</v>
      </c>
      <c r="B19" s="13"/>
      <c r="C19" s="13"/>
      <c r="G19" s="49" t="s">
        <v>27</v>
      </c>
    </row>
    <row r="20" spans="1:8" ht="19.5" customHeight="1">
      <c r="A20" s="13" t="s">
        <v>159</v>
      </c>
      <c r="B20" s="13"/>
      <c r="C20" s="13"/>
      <c r="H20" s="49" t="s">
        <v>127</v>
      </c>
    </row>
    <row r="21" spans="1:8" ht="19.5" customHeight="1">
      <c r="A21" s="13" t="s">
        <v>160</v>
      </c>
      <c r="B21" s="13"/>
      <c r="C21" s="13"/>
      <c r="G21" s="49" t="s">
        <v>27</v>
      </c>
    </row>
    <row r="22" spans="1:8" ht="15.75" customHeight="1"/>
    <row r="23" spans="1:8" ht="15.75" customHeight="1"/>
    <row r="24" spans="1:8" ht="15.75" customHeight="1"/>
    <row r="25" spans="1:8" ht="15.75" customHeight="1"/>
    <row r="26" spans="1:8" ht="15.75" customHeight="1"/>
    <row r="27" spans="1:8" ht="15.75" customHeight="1"/>
    <row r="28" spans="1:8" ht="15.75" customHeight="1"/>
    <row r="29" spans="1:8" ht="15.75" customHeight="1"/>
    <row r="30" spans="1:8" ht="15.75" customHeight="1"/>
    <row r="31" spans="1:8" ht="15.75" customHeight="1"/>
    <row r="32" spans="1:8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G1"/>
  </mergeCells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1000"/>
  <sheetViews>
    <sheetView workbookViewId="0">
      <selection sqref="A1:G1"/>
    </sheetView>
  </sheetViews>
  <sheetFormatPr defaultColWidth="14.36328125" defaultRowHeight="15" customHeight="1"/>
  <cols>
    <col min="1" max="1" width="22.36328125" customWidth="1"/>
    <col min="2" max="2" width="7.90625" customWidth="1"/>
    <col min="3" max="3" width="9.26953125" customWidth="1"/>
    <col min="4" max="5" width="9.81640625" customWidth="1"/>
    <col min="6" max="6" width="15.90625" customWidth="1"/>
    <col min="7" max="7" width="11.26953125" customWidth="1"/>
    <col min="8" max="26" width="7.90625" customWidth="1"/>
  </cols>
  <sheetData>
    <row r="1" spans="1:7" ht="18.75" customHeight="1">
      <c r="A1" s="252" t="s">
        <v>161</v>
      </c>
      <c r="B1" s="253"/>
      <c r="C1" s="253"/>
      <c r="D1" s="253"/>
      <c r="E1" s="253"/>
      <c r="F1" s="253"/>
      <c r="G1" s="253"/>
    </row>
    <row r="2" spans="1:7" ht="14.5">
      <c r="A2" s="259" t="s">
        <v>162</v>
      </c>
      <c r="B2" s="260"/>
      <c r="C2" s="260"/>
      <c r="D2" s="260"/>
      <c r="E2" s="260"/>
      <c r="F2" s="260"/>
      <c r="G2" s="260"/>
    </row>
    <row r="3" spans="1:7" ht="14.5">
      <c r="A3" s="50"/>
      <c r="B3" s="50"/>
      <c r="C3" s="50"/>
      <c r="D3" s="50"/>
      <c r="E3" s="50"/>
      <c r="F3" s="50"/>
      <c r="G3" s="50"/>
    </row>
    <row r="4" spans="1:7" ht="14.5">
      <c r="A4" s="51" t="s">
        <v>163</v>
      </c>
      <c r="B4" s="261" t="s">
        <v>164</v>
      </c>
      <c r="C4" s="256"/>
      <c r="D4" s="257"/>
      <c r="E4" s="261" t="s">
        <v>165</v>
      </c>
      <c r="F4" s="256"/>
      <c r="G4" s="257"/>
    </row>
    <row r="5" spans="1:7" ht="14.5">
      <c r="A5" s="52" t="s">
        <v>166</v>
      </c>
      <c r="B5" s="53" t="s">
        <v>167</v>
      </c>
      <c r="C5" s="53" t="s">
        <v>5</v>
      </c>
      <c r="D5" s="53" t="s">
        <v>7</v>
      </c>
      <c r="E5" s="53" t="s">
        <v>62</v>
      </c>
      <c r="F5" s="53" t="s">
        <v>168</v>
      </c>
      <c r="G5" s="54" t="s">
        <v>40</v>
      </c>
    </row>
    <row r="6" spans="1:7" ht="14.5">
      <c r="A6" s="55" t="s">
        <v>169</v>
      </c>
      <c r="B6" s="56">
        <v>80</v>
      </c>
      <c r="C6" s="56">
        <v>75</v>
      </c>
      <c r="D6" s="56">
        <v>85</v>
      </c>
      <c r="E6" s="57">
        <f t="shared" ref="E6:E15" si="0">SUM(B6:D6)</f>
        <v>240</v>
      </c>
      <c r="F6" s="6">
        <f>E6*100/300</f>
        <v>80</v>
      </c>
      <c r="G6" s="7" t="str">
        <f>IF(F6&gt;=70,"EXCELLENT",IF(F6&gt;=50,"GOOD","BED"))</f>
        <v>EXCELLENT</v>
      </c>
    </row>
    <row r="7" spans="1:7" ht="14.5">
      <c r="A7" s="55" t="s">
        <v>170</v>
      </c>
      <c r="B7" s="56">
        <v>50</v>
      </c>
      <c r="C7" s="56">
        <v>30</v>
      </c>
      <c r="D7" s="56">
        <v>40</v>
      </c>
      <c r="E7" s="57">
        <f t="shared" si="0"/>
        <v>120</v>
      </c>
      <c r="F7" s="6" t="s">
        <v>14</v>
      </c>
      <c r="G7" s="7" t="s">
        <v>14</v>
      </c>
    </row>
    <row r="8" spans="1:7" ht="14.5">
      <c r="A8" s="55" t="s">
        <v>171</v>
      </c>
      <c r="B8" s="56">
        <v>60</v>
      </c>
      <c r="C8" s="56">
        <v>70</v>
      </c>
      <c r="D8" s="56" t="s">
        <v>172</v>
      </c>
      <c r="E8" s="57">
        <f t="shared" si="0"/>
        <v>130</v>
      </c>
      <c r="F8" s="6" t="s">
        <v>14</v>
      </c>
      <c r="G8" s="7" t="s">
        <v>14</v>
      </c>
    </row>
    <row r="9" spans="1:7" ht="14.5">
      <c r="A9" s="55" t="s">
        <v>173</v>
      </c>
      <c r="B9" s="56">
        <v>90</v>
      </c>
      <c r="C9" s="56">
        <v>85</v>
      </c>
      <c r="D9" s="56">
        <v>95</v>
      </c>
      <c r="E9" s="57">
        <f t="shared" si="0"/>
        <v>270</v>
      </c>
      <c r="F9" s="6" t="s">
        <v>14</v>
      </c>
      <c r="G9" s="7" t="s">
        <v>14</v>
      </c>
    </row>
    <row r="10" spans="1:7" ht="14.5">
      <c r="A10" s="55" t="s">
        <v>174</v>
      </c>
      <c r="B10" s="56">
        <v>20</v>
      </c>
      <c r="C10" s="56">
        <v>30</v>
      </c>
      <c r="D10" s="56" t="s">
        <v>175</v>
      </c>
      <c r="E10" s="57">
        <f t="shared" si="0"/>
        <v>50</v>
      </c>
      <c r="F10" s="6" t="s">
        <v>14</v>
      </c>
      <c r="G10" s="7" t="s">
        <v>14</v>
      </c>
    </row>
    <row r="11" spans="1:7" ht="14.5">
      <c r="A11" s="55" t="s">
        <v>176</v>
      </c>
      <c r="B11" s="56">
        <v>40</v>
      </c>
      <c r="C11" s="56">
        <v>60</v>
      </c>
      <c r="D11" s="56">
        <v>80</v>
      </c>
      <c r="E11" s="57">
        <f t="shared" si="0"/>
        <v>180</v>
      </c>
      <c r="F11" s="6" t="s">
        <v>14</v>
      </c>
      <c r="G11" s="7" t="s">
        <v>14</v>
      </c>
    </row>
    <row r="12" spans="1:7" ht="14.5">
      <c r="A12" s="55" t="s">
        <v>177</v>
      </c>
      <c r="B12" s="56">
        <v>10</v>
      </c>
      <c r="C12" s="56">
        <v>90</v>
      </c>
      <c r="D12" s="56">
        <v>80</v>
      </c>
      <c r="E12" s="57">
        <f t="shared" si="0"/>
        <v>180</v>
      </c>
      <c r="F12" s="6" t="s">
        <v>14</v>
      </c>
      <c r="G12" s="7" t="s">
        <v>14</v>
      </c>
    </row>
    <row r="13" spans="1:7" ht="14.5">
      <c r="A13" s="55" t="s">
        <v>178</v>
      </c>
      <c r="B13" s="56">
        <v>80</v>
      </c>
      <c r="C13" s="56">
        <v>70</v>
      </c>
      <c r="D13" s="56">
        <v>60</v>
      </c>
      <c r="E13" s="57">
        <f t="shared" si="0"/>
        <v>210</v>
      </c>
      <c r="F13" s="6" t="s">
        <v>14</v>
      </c>
      <c r="G13" s="7" t="s">
        <v>14</v>
      </c>
    </row>
    <row r="14" spans="1:7" ht="14.5">
      <c r="A14" s="55" t="s">
        <v>179</v>
      </c>
      <c r="B14" s="56">
        <v>30</v>
      </c>
      <c r="C14" s="56">
        <v>10</v>
      </c>
      <c r="D14" s="56">
        <v>20</v>
      </c>
      <c r="E14" s="57">
        <f t="shared" si="0"/>
        <v>60</v>
      </c>
      <c r="F14" s="6" t="s">
        <v>14</v>
      </c>
      <c r="G14" s="7" t="s">
        <v>14</v>
      </c>
    </row>
    <row r="15" spans="1:7" ht="14.5">
      <c r="A15" s="58" t="s">
        <v>180</v>
      </c>
      <c r="B15" s="59">
        <v>10</v>
      </c>
      <c r="C15" s="59">
        <v>20</v>
      </c>
      <c r="D15" s="59">
        <v>30</v>
      </c>
      <c r="E15" s="60">
        <f t="shared" si="0"/>
        <v>60</v>
      </c>
      <c r="F15" s="11" t="s">
        <v>14</v>
      </c>
      <c r="G15" s="12" t="s">
        <v>14</v>
      </c>
    </row>
    <row r="17" spans="1:6" ht="19.5" customHeight="1">
      <c r="A17" s="61" t="s">
        <v>181</v>
      </c>
      <c r="B17" s="13"/>
      <c r="C17" s="13"/>
      <c r="D17" s="13"/>
      <c r="F17" s="62" t="s">
        <v>182</v>
      </c>
    </row>
    <row r="18" spans="1:6" ht="19.5" customHeight="1">
      <c r="A18" s="262" t="s">
        <v>183</v>
      </c>
      <c r="B18" s="253"/>
      <c r="C18" s="253"/>
      <c r="D18" s="253"/>
      <c r="F18" s="62" t="s">
        <v>184</v>
      </c>
    </row>
    <row r="19" spans="1:6" ht="19.5" customHeight="1">
      <c r="A19" s="63" t="s">
        <v>185</v>
      </c>
      <c r="B19" s="13"/>
      <c r="C19" s="13"/>
      <c r="D19" s="13"/>
      <c r="F19" s="62" t="s">
        <v>186</v>
      </c>
    </row>
    <row r="20" spans="1:6" ht="19.5" customHeight="1">
      <c r="A20" s="13" t="s">
        <v>187</v>
      </c>
      <c r="B20" s="13"/>
      <c r="C20" s="13"/>
      <c r="D20" s="13"/>
    </row>
    <row r="21" spans="1:6" ht="19.5" customHeight="1">
      <c r="A21" s="13" t="s">
        <v>188</v>
      </c>
      <c r="B21" s="13"/>
      <c r="C21" s="13"/>
      <c r="D21" s="13"/>
      <c r="F21" s="62" t="s">
        <v>184</v>
      </c>
    </row>
    <row r="22" spans="1:6" ht="15.75" customHeight="1"/>
    <row r="23" spans="1:6" ht="15.75" customHeight="1"/>
    <row r="24" spans="1:6" ht="15.75" customHeight="1"/>
    <row r="25" spans="1:6" ht="15.75" customHeight="1"/>
    <row r="26" spans="1:6" ht="15.75" customHeight="1"/>
    <row r="27" spans="1:6" ht="15.75" customHeight="1"/>
    <row r="28" spans="1:6" ht="15.75" customHeight="1"/>
    <row r="29" spans="1:6" ht="15.75" customHeight="1"/>
    <row r="30" spans="1:6" ht="15.75" customHeight="1"/>
    <row r="31" spans="1:6" ht="15.75" customHeight="1"/>
    <row r="32" spans="1:6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A1:G1"/>
    <mergeCell ref="A2:G2"/>
    <mergeCell ref="B4:D4"/>
    <mergeCell ref="E4:G4"/>
    <mergeCell ref="A18:D18"/>
  </mergeCells>
  <pageMargins left="0.7" right="0.7" top="0.75" bottom="0.75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1000"/>
  <sheetViews>
    <sheetView workbookViewId="0">
      <selection sqref="A1:G1"/>
    </sheetView>
  </sheetViews>
  <sheetFormatPr defaultColWidth="14.36328125" defaultRowHeight="15" customHeight="1"/>
  <cols>
    <col min="1" max="1" width="14.54296875" customWidth="1"/>
    <col min="2" max="2" width="12.90625" customWidth="1"/>
    <col min="3" max="3" width="13" customWidth="1"/>
    <col min="4" max="5" width="7.90625" customWidth="1"/>
    <col min="6" max="6" width="14.54296875" customWidth="1"/>
    <col min="7" max="7" width="10.6328125" customWidth="1"/>
    <col min="8" max="8" width="9" customWidth="1"/>
    <col min="9" max="26" width="7.90625" customWidth="1"/>
  </cols>
  <sheetData>
    <row r="1" spans="1:9" ht="18.75" customHeight="1">
      <c r="A1" s="252" t="s">
        <v>189</v>
      </c>
      <c r="B1" s="253"/>
      <c r="C1" s="253"/>
      <c r="D1" s="253"/>
      <c r="E1" s="253"/>
      <c r="F1" s="253"/>
      <c r="G1" s="253"/>
    </row>
    <row r="2" spans="1:9" ht="14.5">
      <c r="A2" s="259" t="s">
        <v>190</v>
      </c>
      <c r="B2" s="260"/>
      <c r="C2" s="260"/>
      <c r="D2" s="260"/>
      <c r="E2" s="260"/>
      <c r="F2" s="260"/>
      <c r="G2" s="260"/>
    </row>
    <row r="4" spans="1:9" ht="14.5">
      <c r="A4" s="13" t="s">
        <v>191</v>
      </c>
      <c r="B4" s="13"/>
      <c r="C4" s="64" t="s">
        <v>192</v>
      </c>
      <c r="D4" s="64"/>
      <c r="E4" s="64"/>
      <c r="F4" s="64"/>
      <c r="G4" s="64"/>
    </row>
    <row r="6" spans="1:9" ht="15.75" customHeight="1">
      <c r="A6" s="65" t="s">
        <v>193</v>
      </c>
      <c r="B6" s="65" t="s">
        <v>194</v>
      </c>
      <c r="C6" s="65" t="s">
        <v>195</v>
      </c>
      <c r="F6" s="66" t="s">
        <v>193</v>
      </c>
      <c r="G6" s="66" t="s">
        <v>196</v>
      </c>
      <c r="H6" s="66" t="s">
        <v>197</v>
      </c>
      <c r="I6" s="66" t="s">
        <v>198</v>
      </c>
    </row>
    <row r="7" spans="1:9" ht="14.5">
      <c r="A7" s="67">
        <v>110608</v>
      </c>
      <c r="B7" s="67" t="s">
        <v>199</v>
      </c>
      <c r="C7" s="67" t="s">
        <v>200</v>
      </c>
      <c r="D7" s="68"/>
      <c r="E7" s="68"/>
      <c r="F7" s="69">
        <v>602693</v>
      </c>
      <c r="G7" s="70">
        <v>84289</v>
      </c>
      <c r="H7" s="5" t="str">
        <f>LOOKUP(F7,F7:F19,C7:C19)</f>
        <v>Micheal</v>
      </c>
      <c r="I7" s="5" t="str">
        <f>LOOKUP(F7,F7:F19,B7:B19)</f>
        <v>Vick</v>
      </c>
    </row>
    <row r="8" spans="1:9" ht="14.5">
      <c r="A8" s="67">
        <v>253072</v>
      </c>
      <c r="B8" s="67" t="s">
        <v>201</v>
      </c>
      <c r="C8" s="67" t="s">
        <v>202</v>
      </c>
      <c r="D8" s="68"/>
      <c r="E8" s="68"/>
      <c r="F8" s="69">
        <v>611810</v>
      </c>
      <c r="G8" s="70">
        <v>137670</v>
      </c>
      <c r="H8" s="6" t="s">
        <v>14</v>
      </c>
      <c r="I8" s="6" t="s">
        <v>14</v>
      </c>
    </row>
    <row r="9" spans="1:9" ht="14.5">
      <c r="A9" s="67">
        <v>352711</v>
      </c>
      <c r="B9" s="67" t="s">
        <v>203</v>
      </c>
      <c r="C9" s="67" t="s">
        <v>200</v>
      </c>
      <c r="D9" s="68"/>
      <c r="E9" s="68"/>
      <c r="F9" s="69">
        <v>549457</v>
      </c>
      <c r="G9" s="70">
        <v>190024</v>
      </c>
      <c r="H9" s="6" t="s">
        <v>14</v>
      </c>
      <c r="I9" s="6" t="s">
        <v>14</v>
      </c>
    </row>
    <row r="10" spans="1:9" ht="14.5">
      <c r="A10" s="67">
        <v>391006</v>
      </c>
      <c r="B10" s="67" t="s">
        <v>204</v>
      </c>
      <c r="C10" s="67" t="s">
        <v>205</v>
      </c>
      <c r="D10" s="68"/>
      <c r="E10" s="68"/>
      <c r="F10" s="69">
        <v>612235</v>
      </c>
      <c r="G10" s="70">
        <v>122604</v>
      </c>
      <c r="H10" s="6" t="s">
        <v>14</v>
      </c>
      <c r="I10" s="6" t="s">
        <v>14</v>
      </c>
    </row>
    <row r="11" spans="1:9" ht="14.5">
      <c r="A11" s="67">
        <v>392128</v>
      </c>
      <c r="B11" s="67" t="s">
        <v>206</v>
      </c>
      <c r="C11" s="67" t="s">
        <v>207</v>
      </c>
      <c r="D11" s="68"/>
      <c r="E11" s="68"/>
      <c r="F11" s="69">
        <v>580622</v>
      </c>
      <c r="G11" s="70">
        <v>111709</v>
      </c>
      <c r="H11" s="6" t="s">
        <v>14</v>
      </c>
      <c r="I11" s="6" t="s">
        <v>14</v>
      </c>
    </row>
    <row r="12" spans="1:9" ht="14.5">
      <c r="A12" s="67">
        <v>549457</v>
      </c>
      <c r="B12" s="67" t="s">
        <v>208</v>
      </c>
      <c r="C12" s="67" t="s">
        <v>200</v>
      </c>
      <c r="D12" s="68"/>
      <c r="E12" s="68"/>
      <c r="F12" s="69">
        <v>830385</v>
      </c>
      <c r="G12" s="70">
        <v>85931</v>
      </c>
      <c r="H12" s="6" t="s">
        <v>14</v>
      </c>
      <c r="I12" s="6" t="s">
        <v>14</v>
      </c>
    </row>
    <row r="13" spans="1:9" ht="14.5">
      <c r="A13" s="67">
        <v>580622</v>
      </c>
      <c r="B13" s="67" t="s">
        <v>209</v>
      </c>
      <c r="C13" s="67" t="s">
        <v>210</v>
      </c>
      <c r="D13" s="68"/>
      <c r="E13" s="68"/>
      <c r="F13" s="69">
        <v>253072</v>
      </c>
      <c r="G13" s="70">
        <v>168114</v>
      </c>
      <c r="H13" s="6" t="s">
        <v>14</v>
      </c>
      <c r="I13" s="6" t="s">
        <v>14</v>
      </c>
    </row>
    <row r="14" spans="1:9" ht="14.5">
      <c r="A14" s="67">
        <v>602693</v>
      </c>
      <c r="B14" s="67" t="s">
        <v>211</v>
      </c>
      <c r="C14" s="67" t="s">
        <v>212</v>
      </c>
      <c r="D14" s="68"/>
      <c r="E14" s="68"/>
      <c r="F14" s="69">
        <v>391006</v>
      </c>
      <c r="G14" s="70">
        <v>89627</v>
      </c>
      <c r="H14" s="6" t="s">
        <v>14</v>
      </c>
      <c r="I14" s="6" t="s">
        <v>14</v>
      </c>
    </row>
    <row r="15" spans="1:9" ht="14.5">
      <c r="A15" s="67">
        <v>611810</v>
      </c>
      <c r="B15" s="67" t="s">
        <v>213</v>
      </c>
      <c r="C15" s="67" t="s">
        <v>214</v>
      </c>
      <c r="D15" s="68"/>
      <c r="E15" s="68"/>
      <c r="F15" s="69">
        <v>990678</v>
      </c>
      <c r="G15" s="70">
        <v>149946</v>
      </c>
      <c r="H15" s="6" t="s">
        <v>14</v>
      </c>
      <c r="I15" s="6" t="s">
        <v>14</v>
      </c>
    </row>
    <row r="16" spans="1:9" ht="14.5">
      <c r="A16" s="67">
        <v>612235</v>
      </c>
      <c r="B16" s="67" t="s">
        <v>215</v>
      </c>
      <c r="C16" s="67" t="s">
        <v>212</v>
      </c>
      <c r="D16" s="68"/>
      <c r="E16" s="68"/>
      <c r="F16" s="69">
        <v>795574</v>
      </c>
      <c r="G16" s="70">
        <v>145893</v>
      </c>
      <c r="H16" s="6" t="s">
        <v>14</v>
      </c>
      <c r="I16" s="6" t="s">
        <v>14</v>
      </c>
    </row>
    <row r="17" spans="1:9" ht="14.5">
      <c r="A17" s="67">
        <v>795574</v>
      </c>
      <c r="B17" s="67" t="s">
        <v>216</v>
      </c>
      <c r="C17" s="67" t="s">
        <v>217</v>
      </c>
      <c r="D17" s="68"/>
      <c r="E17" s="68"/>
      <c r="F17" s="69">
        <v>392128</v>
      </c>
      <c r="G17" s="70">
        <v>64757</v>
      </c>
      <c r="H17" s="6" t="s">
        <v>14</v>
      </c>
      <c r="I17" s="6" t="s">
        <v>14</v>
      </c>
    </row>
    <row r="18" spans="1:9" ht="14.5">
      <c r="A18" s="67">
        <v>830385</v>
      </c>
      <c r="B18" s="67" t="s">
        <v>218</v>
      </c>
      <c r="C18" s="67" t="s">
        <v>219</v>
      </c>
      <c r="D18" s="68"/>
      <c r="E18" s="68"/>
      <c r="F18" s="69">
        <v>352711</v>
      </c>
      <c r="G18" s="70">
        <v>71478</v>
      </c>
      <c r="H18" s="6" t="s">
        <v>14</v>
      </c>
      <c r="I18" s="6" t="s">
        <v>14</v>
      </c>
    </row>
    <row r="19" spans="1:9" ht="14.5">
      <c r="A19" s="67">
        <v>990678</v>
      </c>
      <c r="B19" s="67" t="s">
        <v>220</v>
      </c>
      <c r="C19" s="67" t="s">
        <v>221</v>
      </c>
      <c r="D19" s="68"/>
      <c r="E19" s="68"/>
      <c r="F19" s="69">
        <v>110608</v>
      </c>
      <c r="G19" s="70">
        <v>121444</v>
      </c>
      <c r="H19" s="6" t="s">
        <v>14</v>
      </c>
      <c r="I19" s="6" t="s">
        <v>14</v>
      </c>
    </row>
    <row r="21" spans="1:9" ht="15.75" customHeight="1"/>
    <row r="22" spans="1:9" ht="15.75" customHeight="1"/>
    <row r="23" spans="1:9" ht="15.75" customHeight="1"/>
    <row r="24" spans="1:9" ht="15.75" customHeight="1"/>
    <row r="25" spans="1:9" ht="15.75" customHeight="1"/>
    <row r="26" spans="1:9" ht="15.75" customHeight="1"/>
    <row r="27" spans="1:9" ht="15.75" customHeight="1"/>
    <row r="28" spans="1:9" ht="15.75" customHeight="1"/>
    <row r="29" spans="1:9" ht="15.75" customHeight="1"/>
    <row r="30" spans="1:9" ht="15.75" customHeight="1"/>
    <row r="31" spans="1:9" ht="15.75" customHeight="1"/>
    <row r="32" spans="1:9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G1"/>
    <mergeCell ref="A2:G2"/>
  </mergeCells>
  <pageMargins left="0.7" right="0.7" top="0.75" bottom="0.75" header="0" footer="0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1000"/>
  <sheetViews>
    <sheetView workbookViewId="0">
      <selection sqref="A1:G1"/>
    </sheetView>
  </sheetViews>
  <sheetFormatPr defaultColWidth="14.36328125" defaultRowHeight="15" customHeight="1"/>
  <cols>
    <col min="1" max="1" width="12.08984375" customWidth="1"/>
    <col min="2" max="2" width="20.7265625" customWidth="1"/>
    <col min="3" max="3" width="11.1796875" customWidth="1"/>
    <col min="4" max="4" width="15.1796875" customWidth="1"/>
    <col min="5" max="5" width="10.08984375" customWidth="1"/>
    <col min="6" max="6" width="11.26953125" customWidth="1"/>
    <col min="7" max="26" width="7.90625" customWidth="1"/>
  </cols>
  <sheetData>
    <row r="1" spans="1:7" ht="18.75" customHeight="1">
      <c r="A1" s="252" t="s">
        <v>222</v>
      </c>
      <c r="B1" s="253"/>
      <c r="C1" s="253"/>
      <c r="D1" s="253"/>
      <c r="E1" s="253"/>
      <c r="F1" s="253"/>
      <c r="G1" s="253"/>
    </row>
    <row r="2" spans="1:7" ht="14.5">
      <c r="A2" s="259" t="s">
        <v>223</v>
      </c>
      <c r="B2" s="260"/>
      <c r="C2" s="260"/>
      <c r="D2" s="260"/>
      <c r="E2" s="260"/>
      <c r="F2" s="260"/>
      <c r="G2" s="260"/>
    </row>
    <row r="4" spans="1:7" ht="26.25" customHeight="1">
      <c r="A4" s="263" t="s">
        <v>224</v>
      </c>
      <c r="B4" s="264"/>
      <c r="C4" s="264"/>
      <c r="D4" s="264"/>
      <c r="E4" s="264"/>
      <c r="F4" s="265"/>
    </row>
    <row r="6" spans="1:7" ht="14.5">
      <c r="A6" s="71" t="s">
        <v>225</v>
      </c>
      <c r="B6" s="71" t="s">
        <v>226</v>
      </c>
      <c r="C6" s="71" t="s">
        <v>227</v>
      </c>
      <c r="D6" s="71" t="s">
        <v>228</v>
      </c>
      <c r="E6" s="71" t="s">
        <v>229</v>
      </c>
      <c r="F6" s="71" t="s">
        <v>230</v>
      </c>
    </row>
    <row r="7" spans="1:7" ht="14.5">
      <c r="A7" s="72" t="s">
        <v>231</v>
      </c>
      <c r="B7" s="6" t="s">
        <v>14</v>
      </c>
      <c r="C7" s="73" t="s">
        <v>14</v>
      </c>
      <c r="D7" s="6" t="s">
        <v>14</v>
      </c>
      <c r="E7" s="74" t="s">
        <v>14</v>
      </c>
      <c r="F7" s="75" t="s">
        <v>14</v>
      </c>
    </row>
    <row r="8" spans="1:7" ht="14.5">
      <c r="A8" s="72" t="s">
        <v>232</v>
      </c>
      <c r="B8" s="6" t="s">
        <v>14</v>
      </c>
      <c r="C8" s="73" t="s">
        <v>14</v>
      </c>
      <c r="D8" s="6" t="s">
        <v>14</v>
      </c>
      <c r="E8" s="74" t="s">
        <v>14</v>
      </c>
      <c r="F8" s="75" t="s">
        <v>14</v>
      </c>
    </row>
    <row r="9" spans="1:7" ht="14.5">
      <c r="A9" s="72" t="s">
        <v>233</v>
      </c>
      <c r="B9" s="6" t="s">
        <v>14</v>
      </c>
      <c r="C9" s="73" t="s">
        <v>14</v>
      </c>
      <c r="D9" s="6" t="s">
        <v>14</v>
      </c>
      <c r="E9" s="74" t="s">
        <v>14</v>
      </c>
      <c r="F9" s="75" t="s">
        <v>14</v>
      </c>
    </row>
    <row r="11" spans="1:7" ht="14.5">
      <c r="A11" s="76" t="s">
        <v>225</v>
      </c>
      <c r="B11" s="76" t="s">
        <v>226</v>
      </c>
      <c r="C11" s="76" t="s">
        <v>227</v>
      </c>
      <c r="D11" s="76" t="s">
        <v>228</v>
      </c>
      <c r="E11" s="76" t="s">
        <v>229</v>
      </c>
      <c r="F11" s="76" t="s">
        <v>230</v>
      </c>
    </row>
    <row r="12" spans="1:7" ht="14.5">
      <c r="A12" s="77" t="s">
        <v>231</v>
      </c>
      <c r="B12" s="78" t="s">
        <v>234</v>
      </c>
      <c r="C12" s="73">
        <v>845043962</v>
      </c>
      <c r="D12" s="78" t="s">
        <v>235</v>
      </c>
      <c r="E12" s="79">
        <v>39474</v>
      </c>
      <c r="F12" s="80">
        <v>73500</v>
      </c>
    </row>
    <row r="13" spans="1:7" ht="14.5">
      <c r="A13" s="77" t="s">
        <v>232</v>
      </c>
      <c r="B13" s="78" t="s">
        <v>236</v>
      </c>
      <c r="C13" s="73">
        <v>345284935</v>
      </c>
      <c r="D13" s="78" t="s">
        <v>237</v>
      </c>
      <c r="E13" s="79">
        <v>39508</v>
      </c>
      <c r="F13" s="80">
        <v>80000</v>
      </c>
    </row>
    <row r="14" spans="1:7" ht="14.5">
      <c r="A14" s="77" t="s">
        <v>233</v>
      </c>
      <c r="B14" s="78" t="s">
        <v>238</v>
      </c>
      <c r="C14" s="73">
        <v>503538350</v>
      </c>
      <c r="D14" s="78" t="s">
        <v>235</v>
      </c>
      <c r="E14" s="79">
        <v>39554</v>
      </c>
      <c r="F14" s="80">
        <v>95000</v>
      </c>
    </row>
    <row r="15" spans="1:7" ht="14.5">
      <c r="A15" s="77" t="s">
        <v>239</v>
      </c>
      <c r="B15" s="78" t="s">
        <v>240</v>
      </c>
      <c r="C15" s="73">
        <v>858397967</v>
      </c>
      <c r="D15" s="78" t="s">
        <v>235</v>
      </c>
      <c r="E15" s="79">
        <v>39571</v>
      </c>
      <c r="F15" s="80">
        <v>105000</v>
      </c>
    </row>
    <row r="16" spans="1:7" ht="14.5">
      <c r="A16" s="77" t="s">
        <v>241</v>
      </c>
      <c r="B16" s="78" t="s">
        <v>242</v>
      </c>
      <c r="C16" s="73">
        <v>245185890</v>
      </c>
      <c r="D16" s="78" t="s">
        <v>243</v>
      </c>
      <c r="E16" s="79">
        <v>39640</v>
      </c>
      <c r="F16" s="80">
        <v>90000</v>
      </c>
    </row>
    <row r="17" spans="1:6" ht="14.5">
      <c r="A17" s="77" t="s">
        <v>244</v>
      </c>
      <c r="B17" s="78" t="s">
        <v>245</v>
      </c>
      <c r="C17" s="73">
        <v>873458675</v>
      </c>
      <c r="D17" s="78" t="s">
        <v>246</v>
      </c>
      <c r="E17" s="79">
        <v>39646</v>
      </c>
      <c r="F17" s="80">
        <v>60000</v>
      </c>
    </row>
    <row r="18" spans="1:6" ht="14.5">
      <c r="A18" s="77" t="s">
        <v>247</v>
      </c>
      <c r="B18" s="78" t="s">
        <v>248</v>
      </c>
      <c r="C18" s="73">
        <v>190083679</v>
      </c>
      <c r="D18" s="78" t="s">
        <v>246</v>
      </c>
      <c r="E18" s="79">
        <v>39726</v>
      </c>
      <c r="F18" s="80">
        <v>87000</v>
      </c>
    </row>
    <row r="19" spans="1:6" ht="14.5">
      <c r="A19" s="77" t="s">
        <v>249</v>
      </c>
      <c r="B19" s="78" t="s">
        <v>250</v>
      </c>
      <c r="C19" s="73">
        <v>352369553</v>
      </c>
      <c r="D19" s="78" t="s">
        <v>243</v>
      </c>
      <c r="E19" s="79">
        <v>39749</v>
      </c>
      <c r="F19" s="80">
        <v>104000</v>
      </c>
    </row>
    <row r="20" spans="1:6" ht="14.5">
      <c r="A20" s="77" t="s">
        <v>251</v>
      </c>
      <c r="B20" s="78" t="s">
        <v>252</v>
      </c>
      <c r="C20" s="73">
        <v>645740451</v>
      </c>
      <c r="D20" s="78" t="s">
        <v>235</v>
      </c>
      <c r="E20" s="79">
        <v>39757</v>
      </c>
      <c r="F20" s="80">
        <v>380050</v>
      </c>
    </row>
    <row r="21" spans="1:6" ht="15.75" customHeight="1">
      <c r="A21" s="77" t="s">
        <v>253</v>
      </c>
      <c r="B21" s="78" t="s">
        <v>254</v>
      </c>
      <c r="C21" s="73">
        <v>558531475</v>
      </c>
      <c r="D21" s="78" t="s">
        <v>235</v>
      </c>
      <c r="E21" s="79">
        <v>39791</v>
      </c>
      <c r="F21" s="80">
        <v>93000</v>
      </c>
    </row>
    <row r="22" spans="1:6" ht="15.75" customHeight="1">
      <c r="A22" s="77" t="s">
        <v>255</v>
      </c>
      <c r="B22" s="78" t="s">
        <v>256</v>
      </c>
      <c r="C22" s="73">
        <v>129426148</v>
      </c>
      <c r="D22" s="78" t="s">
        <v>237</v>
      </c>
      <c r="E22" s="79">
        <v>39856</v>
      </c>
      <c r="F22" s="80">
        <v>180000</v>
      </c>
    </row>
    <row r="23" spans="1:6" ht="15.75" customHeight="1">
      <c r="A23" s="77" t="s">
        <v>257</v>
      </c>
      <c r="B23" s="78" t="s">
        <v>258</v>
      </c>
      <c r="C23" s="73">
        <v>796504767</v>
      </c>
      <c r="D23" s="78" t="s">
        <v>235</v>
      </c>
      <c r="E23" s="79">
        <v>39891</v>
      </c>
      <c r="F23" s="80">
        <v>100000</v>
      </c>
    </row>
    <row r="24" spans="1:6" ht="15.75" customHeight="1">
      <c r="A24" s="77" t="s">
        <v>259</v>
      </c>
      <c r="B24" s="78" t="s">
        <v>260</v>
      </c>
      <c r="C24" s="73">
        <v>266481339</v>
      </c>
      <c r="D24" s="78" t="s">
        <v>261</v>
      </c>
      <c r="E24" s="79">
        <v>39916</v>
      </c>
      <c r="F24" s="80">
        <v>136000</v>
      </c>
    </row>
    <row r="25" spans="1:6" ht="15.75" customHeight="1">
      <c r="A25" s="77" t="s">
        <v>262</v>
      </c>
      <c r="B25" s="78" t="s">
        <v>263</v>
      </c>
      <c r="C25" s="73">
        <v>663003285</v>
      </c>
      <c r="D25" s="78" t="s">
        <v>235</v>
      </c>
      <c r="E25" s="79">
        <v>39931</v>
      </c>
      <c r="F25" s="80">
        <v>68000</v>
      </c>
    </row>
    <row r="26" spans="1:6" ht="15.75" customHeight="1"/>
    <row r="27" spans="1:6" ht="19.5" customHeight="1">
      <c r="A27" s="81" t="s">
        <v>264</v>
      </c>
      <c r="B27" s="13"/>
      <c r="C27" s="13"/>
      <c r="D27" s="13"/>
      <c r="E27" s="49" t="s">
        <v>265</v>
      </c>
    </row>
    <row r="28" spans="1:6" ht="19.5" customHeight="1">
      <c r="A28" s="81" t="s">
        <v>266</v>
      </c>
      <c r="B28" s="13"/>
      <c r="C28" s="13"/>
      <c r="D28" s="13"/>
      <c r="E28" s="49" t="s">
        <v>267</v>
      </c>
    </row>
    <row r="29" spans="1:6" ht="19.5" customHeight="1">
      <c r="A29" s="13" t="s">
        <v>268</v>
      </c>
      <c r="B29" s="13"/>
      <c r="C29" s="13"/>
      <c r="D29" s="13"/>
      <c r="E29" s="49" t="s">
        <v>76</v>
      </c>
    </row>
    <row r="30" spans="1:6" ht="19.5" customHeight="1">
      <c r="A30" s="13" t="s">
        <v>269</v>
      </c>
      <c r="B30" s="13"/>
      <c r="C30" s="13"/>
      <c r="D30" s="13"/>
      <c r="E30" s="49" t="s">
        <v>76</v>
      </c>
    </row>
    <row r="31" spans="1:6" ht="19.5" customHeight="1">
      <c r="A31" s="13" t="s">
        <v>270</v>
      </c>
      <c r="B31" s="13"/>
      <c r="C31" s="13"/>
      <c r="D31" s="13"/>
      <c r="E31" s="49" t="s">
        <v>29</v>
      </c>
    </row>
    <row r="32" spans="1:6" ht="15.75" customHeight="1"/>
    <row r="33" spans="2:2" ht="15.75" customHeight="1"/>
    <row r="34" spans="2:2" ht="15.75" customHeight="1">
      <c r="B34" s="8">
        <f>AVERAGEA(B21:B25)</f>
        <v>0</v>
      </c>
    </row>
    <row r="35" spans="2:2" ht="15.75" customHeight="1"/>
    <row r="36" spans="2:2" ht="15.75" customHeight="1"/>
    <row r="37" spans="2:2" ht="15.75" customHeight="1"/>
    <row r="38" spans="2:2" ht="15.75" customHeight="1"/>
    <row r="39" spans="2:2" ht="15.75" customHeight="1"/>
    <row r="40" spans="2:2" ht="15.75" customHeight="1"/>
    <row r="41" spans="2:2" ht="15.75" customHeight="1"/>
    <row r="42" spans="2:2" ht="15.75" customHeight="1"/>
    <row r="43" spans="2:2" ht="15.75" customHeight="1"/>
    <row r="44" spans="2:2" ht="15.75" customHeight="1"/>
    <row r="45" spans="2:2" ht="15.75" customHeight="1"/>
    <row r="46" spans="2:2" ht="15.75" customHeight="1"/>
    <row r="47" spans="2:2" ht="15.75" customHeight="1"/>
    <row r="48" spans="2:2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A1:G1"/>
    <mergeCell ref="A2:G2"/>
    <mergeCell ref="A4:F4"/>
  </mergeCells>
  <dataValidations count="1">
    <dataValidation type="list" allowBlank="1" showInputMessage="1" showErrorMessage="1" prompt="Employee ID - Select Employee ID" sqref="A7:A9" xr:uid="{00000000-0002-0000-0900-000000000000}">
      <formula1>$B$18:$B$31</formula1>
    </dataValidation>
  </dataValidations>
  <pageMargins left="0.7" right="0.7" top="0.75" bottom="0.75" header="0" footer="0"/>
  <pageSetup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1000"/>
  <sheetViews>
    <sheetView workbookViewId="0">
      <selection sqref="A1:G1"/>
    </sheetView>
  </sheetViews>
  <sheetFormatPr defaultColWidth="14.36328125" defaultRowHeight="15" customHeight="1"/>
  <cols>
    <col min="1" max="1" width="22.7265625" customWidth="1"/>
    <col min="2" max="2" width="7.90625" customWidth="1"/>
    <col min="3" max="3" width="10.7265625" customWidth="1"/>
    <col min="4" max="26" width="7.90625" customWidth="1"/>
  </cols>
  <sheetData>
    <row r="1" spans="1:7" ht="18.75" customHeight="1">
      <c r="A1" s="252" t="s">
        <v>271</v>
      </c>
      <c r="B1" s="253"/>
      <c r="C1" s="253"/>
      <c r="D1" s="253"/>
      <c r="E1" s="253"/>
      <c r="F1" s="253"/>
      <c r="G1" s="253"/>
    </row>
    <row r="2" spans="1:7" ht="14.5">
      <c r="A2" s="259" t="s">
        <v>272</v>
      </c>
      <c r="B2" s="260"/>
      <c r="C2" s="260"/>
      <c r="D2" s="260"/>
      <c r="E2" s="260"/>
      <c r="F2" s="260"/>
      <c r="G2" s="260"/>
    </row>
    <row r="4" spans="1:7" ht="14.5">
      <c r="A4" s="82" t="s">
        <v>273</v>
      </c>
      <c r="B4" s="83" t="s">
        <v>274</v>
      </c>
      <c r="C4" s="83" t="s">
        <v>275</v>
      </c>
      <c r="D4" s="83" t="s">
        <v>276</v>
      </c>
    </row>
    <row r="5" spans="1:7" ht="14.5">
      <c r="A5" s="84" t="s">
        <v>277</v>
      </c>
      <c r="B5" s="85">
        <v>2.95</v>
      </c>
      <c r="C5" s="85">
        <v>3.75</v>
      </c>
      <c r="D5" s="85">
        <v>4.1500000000000004</v>
      </c>
    </row>
    <row r="6" spans="1:7" ht="14.5">
      <c r="A6" s="84" t="s">
        <v>278</v>
      </c>
      <c r="B6" s="85">
        <v>2.95</v>
      </c>
      <c r="C6" s="85">
        <v>3.65</v>
      </c>
      <c r="D6" s="85">
        <v>4.1500000000000004</v>
      </c>
    </row>
    <row r="7" spans="1:7" ht="14.5">
      <c r="A7" s="84" t="s">
        <v>279</v>
      </c>
      <c r="B7" s="85">
        <v>3.75</v>
      </c>
      <c r="C7" s="85">
        <v>3.95</v>
      </c>
      <c r="D7" s="85">
        <v>4.25</v>
      </c>
    </row>
    <row r="8" spans="1:7" ht="14.5">
      <c r="A8" s="84" t="s">
        <v>280</v>
      </c>
      <c r="B8" s="85">
        <v>3.25</v>
      </c>
      <c r="C8" s="85">
        <v>3.95</v>
      </c>
      <c r="D8" s="85">
        <v>4.4000000000000004</v>
      </c>
    </row>
    <row r="9" spans="1:7" ht="14.5">
      <c r="A9" s="84" t="s">
        <v>281</v>
      </c>
      <c r="B9" s="85">
        <v>3.45</v>
      </c>
      <c r="C9" s="85">
        <v>4.1500000000000004</v>
      </c>
      <c r="D9" s="85">
        <v>4.55</v>
      </c>
    </row>
    <row r="10" spans="1:7" ht="14.5">
      <c r="A10" s="84" t="s">
        <v>282</v>
      </c>
      <c r="B10" s="85">
        <v>2</v>
      </c>
      <c r="C10" s="85">
        <v>2.4</v>
      </c>
      <c r="D10" s="85">
        <v>2.75</v>
      </c>
    </row>
    <row r="11" spans="1:7" ht="14.5">
      <c r="A11" s="84" t="s">
        <v>283</v>
      </c>
      <c r="B11" s="85">
        <v>3.95</v>
      </c>
      <c r="C11" s="85">
        <v>4.75</v>
      </c>
      <c r="D11" s="85">
        <v>5.15</v>
      </c>
    </row>
    <row r="12" spans="1:7" ht="14.5">
      <c r="A12" s="84" t="s">
        <v>284</v>
      </c>
      <c r="B12" s="85">
        <v>2.25</v>
      </c>
      <c r="C12" s="85">
        <v>2.5</v>
      </c>
      <c r="D12" s="85">
        <v>2.75</v>
      </c>
    </row>
    <row r="13" spans="1:7" ht="14.5">
      <c r="A13" s="84" t="s">
        <v>285</v>
      </c>
      <c r="B13" s="85">
        <v>1.75</v>
      </c>
      <c r="C13" s="85">
        <v>1.95</v>
      </c>
      <c r="D13" s="85">
        <v>2.0499999999999998</v>
      </c>
    </row>
    <row r="14" spans="1:7" ht="14.5">
      <c r="A14" s="84"/>
      <c r="B14" s="84"/>
      <c r="C14" s="84"/>
      <c r="D14" s="84"/>
    </row>
    <row r="15" spans="1:7" ht="14.5">
      <c r="A15" s="86" t="s">
        <v>286</v>
      </c>
      <c r="B15" s="87"/>
      <c r="C15" s="87"/>
      <c r="D15" s="87"/>
    </row>
    <row r="16" spans="1:7" ht="14.5">
      <c r="A16" s="86" t="s">
        <v>287</v>
      </c>
      <c r="B16" s="87"/>
      <c r="C16" s="87"/>
      <c r="D16" s="87"/>
    </row>
    <row r="17" spans="1:5" ht="14.5">
      <c r="A17" s="84"/>
      <c r="B17" s="84"/>
      <c r="C17" s="84"/>
      <c r="D17" s="84"/>
    </row>
    <row r="18" spans="1:5" ht="14.5">
      <c r="A18" s="68" t="s">
        <v>288</v>
      </c>
      <c r="B18" s="88">
        <f>MATCH(A18,A4:D4,0)</f>
        <v>3</v>
      </c>
      <c r="C18" s="84" t="s">
        <v>289</v>
      </c>
      <c r="D18" s="84"/>
    </row>
    <row r="19" spans="1:5" ht="14.5">
      <c r="A19" s="89" t="s">
        <v>276</v>
      </c>
      <c r="B19" s="88" t="s">
        <v>14</v>
      </c>
      <c r="C19" s="84" t="s">
        <v>289</v>
      </c>
      <c r="D19" s="84"/>
    </row>
    <row r="20" spans="1:5" ht="14.5">
      <c r="A20" s="89" t="s">
        <v>274</v>
      </c>
      <c r="B20" s="88" t="s">
        <v>14</v>
      </c>
      <c r="C20" s="84" t="s">
        <v>289</v>
      </c>
      <c r="D20" s="84"/>
    </row>
    <row r="21" spans="1:5" ht="15.75" customHeight="1"/>
    <row r="22" spans="1:5" ht="15.75" customHeight="1">
      <c r="A22" s="86" t="s">
        <v>290</v>
      </c>
      <c r="B22" s="86"/>
      <c r="C22" s="87"/>
      <c r="D22" s="87"/>
      <c r="E22" s="87"/>
    </row>
    <row r="23" spans="1:5" ht="15.75" customHeight="1">
      <c r="A23" s="86" t="s">
        <v>291</v>
      </c>
      <c r="B23" s="86"/>
      <c r="C23" s="87"/>
      <c r="D23" s="87"/>
      <c r="E23" s="87"/>
    </row>
    <row r="24" spans="1:5" ht="15.75" customHeight="1">
      <c r="A24" s="84"/>
      <c r="B24" s="84"/>
      <c r="C24" s="84"/>
      <c r="D24" s="84"/>
      <c r="E24" s="84"/>
    </row>
    <row r="25" spans="1:5" ht="15.75" customHeight="1">
      <c r="A25" s="68" t="s">
        <v>280</v>
      </c>
      <c r="B25" s="68" t="s">
        <v>288</v>
      </c>
      <c r="C25" s="90">
        <f>VLOOKUP(A25,A4:D13,MATCH(B25,A4:D4,0),0)</f>
        <v>3.95</v>
      </c>
      <c r="D25" s="84"/>
      <c r="E25" s="84"/>
    </row>
    <row r="26" spans="1:5" ht="15.75" customHeight="1">
      <c r="A26" s="8" t="str">
        <f>A25</f>
        <v>Caffe Mocha</v>
      </c>
      <c r="B26" s="8" t="str">
        <f>B4</f>
        <v>TALL</v>
      </c>
      <c r="C26" s="88" t="s">
        <v>14</v>
      </c>
    </row>
    <row r="27" spans="1:5" ht="15.75" customHeight="1">
      <c r="A27" s="8" t="str">
        <f>A25</f>
        <v>Caffe Mocha</v>
      </c>
      <c r="B27" s="8" t="str">
        <f>D4</f>
        <v>VENTI</v>
      </c>
      <c r="C27" s="88" t="s">
        <v>14</v>
      </c>
    </row>
    <row r="28" spans="1:5" ht="15.75" customHeight="1"/>
    <row r="29" spans="1:5" ht="15.75" customHeight="1"/>
    <row r="30" spans="1:5" ht="15.75" customHeight="1"/>
    <row r="31" spans="1:5" ht="15.75" customHeight="1"/>
    <row r="32" spans="1:5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G1"/>
    <mergeCell ref="A2:G2"/>
  </mergeCells>
  <pageMargins left="0.7" right="0.7" top="0.75" bottom="0.75" header="0" footer="0"/>
  <pageSetup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1000"/>
  <sheetViews>
    <sheetView workbookViewId="0">
      <selection sqref="A1:J1"/>
    </sheetView>
  </sheetViews>
  <sheetFormatPr defaultColWidth="14.36328125" defaultRowHeight="15" customHeight="1"/>
  <cols>
    <col min="1" max="1" width="13.7265625" customWidth="1"/>
    <col min="2" max="9" width="7.90625" customWidth="1"/>
    <col min="10" max="10" width="10.36328125" customWidth="1"/>
    <col min="11" max="26" width="7.90625" customWidth="1"/>
  </cols>
  <sheetData>
    <row r="1" spans="1:10" ht="18.75" customHeight="1">
      <c r="A1" s="252" t="s">
        <v>292</v>
      </c>
      <c r="B1" s="253"/>
      <c r="C1" s="253"/>
      <c r="D1" s="253"/>
      <c r="E1" s="253"/>
      <c r="F1" s="253"/>
      <c r="G1" s="253"/>
      <c r="H1" s="253"/>
      <c r="I1" s="253"/>
      <c r="J1" s="253"/>
    </row>
    <row r="2" spans="1:10" ht="14.5">
      <c r="A2" s="254" t="s">
        <v>293</v>
      </c>
      <c r="B2" s="253"/>
      <c r="C2" s="253"/>
      <c r="D2" s="253"/>
      <c r="E2" s="253"/>
      <c r="F2" s="253"/>
      <c r="G2" s="253"/>
      <c r="H2" s="253"/>
      <c r="I2" s="253"/>
      <c r="J2" s="253"/>
    </row>
    <row r="4" spans="1:10" ht="19.5" customHeight="1">
      <c r="A4" s="91" t="s">
        <v>294</v>
      </c>
      <c r="B4" s="92" t="s">
        <v>295</v>
      </c>
      <c r="C4" s="92" t="s">
        <v>296</v>
      </c>
      <c r="D4" s="92" t="s">
        <v>297</v>
      </c>
      <c r="E4" s="92" t="s">
        <v>298</v>
      </c>
      <c r="F4" s="92" t="s">
        <v>299</v>
      </c>
      <c r="G4" s="92" t="s">
        <v>300</v>
      </c>
      <c r="H4" s="92" t="s">
        <v>301</v>
      </c>
      <c r="I4" s="92" t="s">
        <v>302</v>
      </c>
      <c r="J4" s="93" t="s">
        <v>303</v>
      </c>
    </row>
    <row r="5" spans="1:10" ht="19.5" customHeight="1">
      <c r="A5" s="94" t="s">
        <v>304</v>
      </c>
      <c r="B5" s="95">
        <v>2773</v>
      </c>
      <c r="C5" s="95">
        <v>17462</v>
      </c>
      <c r="D5" s="95">
        <v>5954</v>
      </c>
      <c r="E5" s="95">
        <v>1348</v>
      </c>
      <c r="F5" s="95">
        <v>28158</v>
      </c>
      <c r="G5" s="95">
        <v>28799</v>
      </c>
      <c r="H5" s="95">
        <v>25415</v>
      </c>
      <c r="I5" s="95">
        <v>17227</v>
      </c>
      <c r="J5" s="95">
        <f>SUM(B5:I5)</f>
        <v>127136</v>
      </c>
    </row>
    <row r="6" spans="1:10" ht="19.5" customHeight="1">
      <c r="A6" s="94" t="s">
        <v>305</v>
      </c>
      <c r="B6" s="95">
        <v>12908</v>
      </c>
      <c r="C6" s="95">
        <v>3083</v>
      </c>
      <c r="D6" s="95">
        <v>24492</v>
      </c>
      <c r="E6" s="95">
        <v>5825</v>
      </c>
      <c r="F6" s="95">
        <v>1080</v>
      </c>
      <c r="G6" s="95">
        <v>2188</v>
      </c>
      <c r="H6" s="95">
        <v>11087</v>
      </c>
      <c r="I6" s="95">
        <v>15544</v>
      </c>
      <c r="J6" s="6" t="s">
        <v>14</v>
      </c>
    </row>
    <row r="7" spans="1:10" ht="19.5" customHeight="1">
      <c r="A7" s="94" t="s">
        <v>306</v>
      </c>
      <c r="B7" s="95">
        <v>6554</v>
      </c>
      <c r="C7" s="95">
        <v>14262</v>
      </c>
      <c r="D7" s="95">
        <v>8377</v>
      </c>
      <c r="E7" s="95">
        <v>24982</v>
      </c>
      <c r="F7" s="95">
        <v>12184</v>
      </c>
      <c r="G7" s="95">
        <v>6430</v>
      </c>
      <c r="H7" s="95">
        <v>21159</v>
      </c>
      <c r="I7" s="95">
        <v>18597</v>
      </c>
      <c r="J7" s="6" t="s">
        <v>14</v>
      </c>
    </row>
    <row r="8" spans="1:10" ht="19.5" customHeight="1">
      <c r="A8" s="94" t="s">
        <v>307</v>
      </c>
      <c r="B8" s="95">
        <v>28913</v>
      </c>
      <c r="C8" s="95">
        <v>1437</v>
      </c>
      <c r="D8" s="95">
        <v>20019</v>
      </c>
      <c r="E8" s="95">
        <v>13026</v>
      </c>
      <c r="F8" s="95">
        <v>26952</v>
      </c>
      <c r="G8" s="95">
        <v>27076</v>
      </c>
      <c r="H8" s="95">
        <v>7040</v>
      </c>
      <c r="I8" s="95">
        <v>10884</v>
      </c>
      <c r="J8" s="6" t="s">
        <v>14</v>
      </c>
    </row>
    <row r="9" spans="1:10" ht="19.5" customHeight="1">
      <c r="A9" s="94" t="s">
        <v>308</v>
      </c>
      <c r="B9" s="95">
        <v>4768</v>
      </c>
      <c r="C9" s="95">
        <v>7622</v>
      </c>
      <c r="D9" s="95">
        <v>28918</v>
      </c>
      <c r="E9" s="95">
        <v>27141</v>
      </c>
      <c r="F9" s="95">
        <v>3578</v>
      </c>
      <c r="G9" s="95">
        <v>10092</v>
      </c>
      <c r="H9" s="95">
        <v>15207</v>
      </c>
      <c r="I9" s="95">
        <v>12771</v>
      </c>
      <c r="J9" s="6" t="s">
        <v>14</v>
      </c>
    </row>
    <row r="10" spans="1:10" ht="19.5" customHeight="1">
      <c r="A10" s="94" t="s">
        <v>309</v>
      </c>
      <c r="B10" s="95">
        <v>13390</v>
      </c>
      <c r="C10" s="95">
        <v>3611</v>
      </c>
      <c r="D10" s="95">
        <v>6226</v>
      </c>
      <c r="E10" s="95">
        <v>27567</v>
      </c>
      <c r="F10" s="95">
        <v>29962</v>
      </c>
      <c r="G10" s="95">
        <v>2967</v>
      </c>
      <c r="H10" s="95">
        <v>5740</v>
      </c>
      <c r="I10" s="95">
        <v>2137</v>
      </c>
      <c r="J10" s="6" t="s">
        <v>14</v>
      </c>
    </row>
    <row r="11" spans="1:10" ht="19.5" customHeight="1">
      <c r="A11" s="94" t="s">
        <v>310</v>
      </c>
      <c r="B11" s="95">
        <v>17585</v>
      </c>
      <c r="C11" s="95">
        <v>28508</v>
      </c>
      <c r="D11" s="95">
        <v>9614</v>
      </c>
      <c r="E11" s="95">
        <v>17110</v>
      </c>
      <c r="F11" s="95">
        <v>12143</v>
      </c>
      <c r="G11" s="95">
        <v>7365</v>
      </c>
      <c r="H11" s="95">
        <v>24185</v>
      </c>
      <c r="I11" s="95">
        <v>1643</v>
      </c>
      <c r="J11" s="6" t="s">
        <v>14</v>
      </c>
    </row>
    <row r="12" spans="1:10" ht="14.5">
      <c r="A12" s="94" t="s">
        <v>311</v>
      </c>
      <c r="B12" s="95">
        <v>22579</v>
      </c>
      <c r="C12" s="95">
        <v>16301</v>
      </c>
      <c r="D12" s="95">
        <v>6469</v>
      </c>
      <c r="E12" s="95">
        <v>22050</v>
      </c>
      <c r="F12" s="95">
        <v>8740</v>
      </c>
      <c r="G12" s="95">
        <v>18806</v>
      </c>
      <c r="H12" s="95">
        <v>3334</v>
      </c>
      <c r="I12" s="95">
        <v>3597</v>
      </c>
      <c r="J12" s="6" t="s">
        <v>14</v>
      </c>
    </row>
    <row r="14" spans="1:10" ht="14.5">
      <c r="A14" s="96" t="s">
        <v>312</v>
      </c>
    </row>
    <row r="15" spans="1:10" ht="14.5">
      <c r="A15" s="96" t="s">
        <v>313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J1"/>
    <mergeCell ref="A2:J2"/>
  </mergeCells>
  <pageMargins left="0.7" right="0.7" top="0.75" bottom="0.75" header="0" footer="0"/>
  <pageSetup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1000"/>
  <sheetViews>
    <sheetView workbookViewId="0">
      <selection sqref="A1:D1"/>
    </sheetView>
  </sheetViews>
  <sheetFormatPr defaultColWidth="14.36328125" defaultRowHeight="15" customHeight="1"/>
  <cols>
    <col min="1" max="1" width="11.26953125" customWidth="1"/>
    <col min="2" max="2" width="15.7265625" customWidth="1"/>
    <col min="3" max="3" width="11.26953125" customWidth="1"/>
    <col min="4" max="4" width="11.1796875" customWidth="1"/>
    <col min="5" max="26" width="7.90625" customWidth="1"/>
  </cols>
  <sheetData>
    <row r="1" spans="1:10" ht="18.75" customHeight="1">
      <c r="A1" s="252" t="s">
        <v>292</v>
      </c>
      <c r="B1" s="253"/>
      <c r="C1" s="253"/>
      <c r="D1" s="253"/>
      <c r="E1" s="14"/>
      <c r="F1" s="14"/>
      <c r="G1" s="14"/>
      <c r="H1" s="14"/>
      <c r="I1" s="14"/>
      <c r="J1" s="14"/>
    </row>
    <row r="2" spans="1:10" ht="14.5">
      <c r="A2" s="254" t="s">
        <v>314</v>
      </c>
      <c r="B2" s="253"/>
      <c r="C2" s="253"/>
      <c r="D2" s="253"/>
      <c r="E2" s="13"/>
      <c r="F2" s="13"/>
      <c r="G2" s="13"/>
      <c r="H2" s="13"/>
      <c r="I2" s="13"/>
      <c r="J2" s="13"/>
    </row>
    <row r="4" spans="1:10" ht="14.5">
      <c r="A4" s="97" t="s">
        <v>194</v>
      </c>
      <c r="B4" s="97" t="s">
        <v>315</v>
      </c>
      <c r="C4" s="97" t="s">
        <v>316</v>
      </c>
      <c r="D4" s="97" t="s">
        <v>317</v>
      </c>
    </row>
    <row r="5" spans="1:10" ht="14.5">
      <c r="A5" s="6" t="s">
        <v>203</v>
      </c>
      <c r="B5" s="98">
        <v>16753</v>
      </c>
      <c r="C5" s="6" t="s">
        <v>318</v>
      </c>
      <c r="D5" s="6" t="s">
        <v>319</v>
      </c>
    </row>
    <row r="6" spans="1:10" ht="14.5">
      <c r="A6" s="6" t="s">
        <v>320</v>
      </c>
      <c r="B6" s="98">
        <v>14808</v>
      </c>
      <c r="C6" s="6" t="s">
        <v>321</v>
      </c>
      <c r="D6" s="6" t="s">
        <v>322</v>
      </c>
    </row>
    <row r="7" spans="1:10" ht="14.5">
      <c r="A7" s="6" t="s">
        <v>218</v>
      </c>
      <c r="B7" s="98">
        <v>10644</v>
      </c>
      <c r="C7" s="6" t="s">
        <v>318</v>
      </c>
      <c r="D7" s="6" t="s">
        <v>323</v>
      </c>
    </row>
    <row r="8" spans="1:10" ht="14.5">
      <c r="A8" s="6" t="s">
        <v>324</v>
      </c>
      <c r="B8" s="98">
        <v>1390</v>
      </c>
      <c r="C8" s="6" t="s">
        <v>321</v>
      </c>
      <c r="D8" s="6" t="s">
        <v>319</v>
      </c>
    </row>
    <row r="9" spans="1:10" ht="14.5">
      <c r="A9" s="6" t="s">
        <v>325</v>
      </c>
      <c r="B9" s="98">
        <v>4865</v>
      </c>
      <c r="C9" s="6" t="s">
        <v>321</v>
      </c>
      <c r="D9" s="6" t="s">
        <v>322</v>
      </c>
    </row>
    <row r="10" spans="1:10" ht="14.5">
      <c r="A10" s="6" t="s">
        <v>218</v>
      </c>
      <c r="B10" s="98">
        <v>12438</v>
      </c>
      <c r="C10" s="6" t="s">
        <v>318</v>
      </c>
      <c r="D10" s="6" t="s">
        <v>326</v>
      </c>
    </row>
    <row r="11" spans="1:10" ht="14.5">
      <c r="A11" s="6" t="s">
        <v>320</v>
      </c>
      <c r="B11" s="98">
        <v>9339</v>
      </c>
      <c r="C11" s="6" t="s">
        <v>318</v>
      </c>
      <c r="D11" s="6" t="s">
        <v>323</v>
      </c>
    </row>
    <row r="12" spans="1:10" ht="14.5">
      <c r="A12" s="6" t="s">
        <v>203</v>
      </c>
      <c r="B12" s="98">
        <v>18919</v>
      </c>
      <c r="C12" s="6" t="s">
        <v>321</v>
      </c>
      <c r="D12" s="6" t="s">
        <v>319</v>
      </c>
    </row>
    <row r="13" spans="1:10" ht="14.5">
      <c r="A13" s="6" t="s">
        <v>324</v>
      </c>
      <c r="B13" s="98">
        <v>9213</v>
      </c>
      <c r="C13" s="6" t="s">
        <v>321</v>
      </c>
      <c r="D13" s="6" t="s">
        <v>322</v>
      </c>
    </row>
    <row r="14" spans="1:10" ht="14.5">
      <c r="A14" s="6" t="s">
        <v>324</v>
      </c>
      <c r="B14" s="98">
        <v>7433</v>
      </c>
      <c r="C14" s="6" t="s">
        <v>318</v>
      </c>
      <c r="D14" s="6" t="s">
        <v>326</v>
      </c>
    </row>
    <row r="15" spans="1:10" ht="14.5">
      <c r="A15" s="6" t="s">
        <v>325</v>
      </c>
      <c r="B15" s="98">
        <v>3255</v>
      </c>
      <c r="C15" s="6" t="s">
        <v>321</v>
      </c>
      <c r="D15" s="6" t="s">
        <v>323</v>
      </c>
    </row>
    <row r="16" spans="1:10" ht="14.5">
      <c r="A16" s="6" t="s">
        <v>218</v>
      </c>
      <c r="B16" s="98">
        <v>14867</v>
      </c>
      <c r="C16" s="6" t="s">
        <v>321</v>
      </c>
      <c r="D16" s="6" t="s">
        <v>319</v>
      </c>
    </row>
    <row r="17" spans="1:4" ht="14.5">
      <c r="A17" s="6" t="s">
        <v>218</v>
      </c>
      <c r="B17" s="98">
        <v>19302</v>
      </c>
      <c r="C17" s="6" t="s">
        <v>318</v>
      </c>
      <c r="D17" s="6" t="s">
        <v>322</v>
      </c>
    </row>
    <row r="18" spans="1:4" ht="14.5">
      <c r="A18" s="6" t="s">
        <v>203</v>
      </c>
      <c r="B18" s="98">
        <v>9698</v>
      </c>
      <c r="C18" s="6" t="s">
        <v>321</v>
      </c>
      <c r="D18" s="6" t="s">
        <v>326</v>
      </c>
    </row>
    <row r="20" spans="1:4" ht="14.5">
      <c r="A20" s="68"/>
    </row>
    <row r="21" spans="1:4" ht="15.75" customHeight="1"/>
    <row r="22" spans="1:4" ht="15.75" customHeight="1"/>
    <row r="23" spans="1:4" ht="15.75" customHeight="1"/>
    <row r="24" spans="1:4" ht="15.75" customHeight="1"/>
    <row r="25" spans="1:4" ht="15.75" customHeight="1"/>
    <row r="26" spans="1:4" ht="15.75" customHeight="1"/>
    <row r="27" spans="1:4" ht="15.75" customHeight="1"/>
    <row r="28" spans="1:4" ht="15.75" customHeight="1"/>
    <row r="29" spans="1:4" ht="15.75" customHeight="1"/>
    <row r="30" spans="1:4" ht="15.75" customHeight="1"/>
    <row r="31" spans="1:4" ht="15.75" customHeight="1"/>
    <row r="32" spans="1:4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D1"/>
    <mergeCell ref="A2:D2"/>
  </mergeCells>
  <pageMargins left="0.7" right="0.7" top="0.75" bottom="0.75" header="0" footer="0"/>
  <pageSetup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1000"/>
  <sheetViews>
    <sheetView workbookViewId="0">
      <selection sqref="A1:G1"/>
    </sheetView>
  </sheetViews>
  <sheetFormatPr defaultColWidth="14.36328125" defaultRowHeight="15" customHeight="1"/>
  <cols>
    <col min="1" max="1" width="7.90625" customWidth="1"/>
    <col min="2" max="2" width="8.453125" customWidth="1"/>
    <col min="3" max="3" width="10.36328125" customWidth="1"/>
    <col min="4" max="4" width="10.90625" customWidth="1"/>
    <col min="5" max="5" width="9.6328125" customWidth="1"/>
    <col min="6" max="26" width="7.90625" customWidth="1"/>
  </cols>
  <sheetData>
    <row r="1" spans="1:7" ht="18.75" customHeight="1">
      <c r="A1" s="252" t="s">
        <v>327</v>
      </c>
      <c r="B1" s="253"/>
      <c r="C1" s="253"/>
      <c r="D1" s="253"/>
      <c r="E1" s="253"/>
      <c r="F1" s="253"/>
      <c r="G1" s="253"/>
    </row>
    <row r="2" spans="1:7" ht="14.5">
      <c r="A2" s="259" t="s">
        <v>328</v>
      </c>
      <c r="B2" s="260"/>
      <c r="C2" s="260"/>
      <c r="D2" s="260"/>
      <c r="E2" s="260"/>
      <c r="F2" s="260"/>
      <c r="G2" s="260"/>
    </row>
    <row r="4" spans="1:7" ht="14.5">
      <c r="A4" s="99" t="s">
        <v>329</v>
      </c>
      <c r="B4" s="99" t="s">
        <v>330</v>
      </c>
      <c r="C4" s="99" t="s">
        <v>331</v>
      </c>
      <c r="D4" s="99" t="s">
        <v>332</v>
      </c>
      <c r="E4" s="99" t="s">
        <v>333</v>
      </c>
    </row>
    <row r="5" spans="1:7" ht="14.5">
      <c r="A5" s="100" t="s">
        <v>334</v>
      </c>
      <c r="B5" s="100">
        <v>1998</v>
      </c>
      <c r="C5" s="100" t="s">
        <v>335</v>
      </c>
      <c r="D5" s="100" t="s">
        <v>336</v>
      </c>
      <c r="E5" s="101">
        <v>554536</v>
      </c>
    </row>
    <row r="6" spans="1:7" ht="14.5">
      <c r="A6" s="100" t="s">
        <v>334</v>
      </c>
      <c r="B6" s="100">
        <v>1998</v>
      </c>
      <c r="C6" s="100" t="s">
        <v>337</v>
      </c>
      <c r="D6" s="100" t="s">
        <v>336</v>
      </c>
      <c r="E6" s="101">
        <v>540643</v>
      </c>
    </row>
    <row r="7" spans="1:7" ht="14.5">
      <c r="A7" s="100" t="s">
        <v>334</v>
      </c>
      <c r="B7" s="100">
        <v>1998</v>
      </c>
      <c r="C7" s="100" t="s">
        <v>338</v>
      </c>
      <c r="D7" s="100" t="s">
        <v>336</v>
      </c>
      <c r="E7" s="101">
        <v>577548</v>
      </c>
    </row>
    <row r="8" spans="1:7" ht="14.5">
      <c r="A8" s="100" t="s">
        <v>334</v>
      </c>
      <c r="B8" s="100">
        <v>1998</v>
      </c>
      <c r="C8" s="100" t="s">
        <v>339</v>
      </c>
      <c r="D8" s="100" t="s">
        <v>336</v>
      </c>
      <c r="E8" s="101">
        <v>455905</v>
      </c>
    </row>
    <row r="9" spans="1:7" ht="14.5">
      <c r="A9" s="100" t="s">
        <v>334</v>
      </c>
      <c r="B9" s="100">
        <v>1998</v>
      </c>
      <c r="C9" s="100" t="s">
        <v>340</v>
      </c>
      <c r="D9" s="100" t="s">
        <v>336</v>
      </c>
      <c r="E9" s="101">
        <v>490871</v>
      </c>
    </row>
    <row r="10" spans="1:7" ht="14.5">
      <c r="A10" s="100" t="s">
        <v>334</v>
      </c>
      <c r="B10" s="100">
        <v>1998</v>
      </c>
      <c r="C10" s="100" t="s">
        <v>341</v>
      </c>
      <c r="D10" s="100" t="s">
        <v>336</v>
      </c>
      <c r="E10" s="101">
        <v>446383</v>
      </c>
    </row>
    <row r="11" spans="1:7" ht="14.5">
      <c r="A11" s="100" t="s">
        <v>334</v>
      </c>
      <c r="B11" s="100">
        <v>1998</v>
      </c>
      <c r="C11" s="100" t="s">
        <v>335</v>
      </c>
      <c r="D11" s="100" t="s">
        <v>342</v>
      </c>
      <c r="E11" s="101">
        <v>457726</v>
      </c>
    </row>
    <row r="12" spans="1:7" ht="14.5">
      <c r="A12" s="100" t="s">
        <v>334</v>
      </c>
      <c r="B12" s="100">
        <v>1998</v>
      </c>
      <c r="C12" s="100" t="s">
        <v>337</v>
      </c>
      <c r="D12" s="100" t="s">
        <v>342</v>
      </c>
      <c r="E12" s="101">
        <v>347696</v>
      </c>
    </row>
    <row r="13" spans="1:7" ht="14.5">
      <c r="A13" s="100" t="s">
        <v>334</v>
      </c>
      <c r="B13" s="100">
        <v>1998</v>
      </c>
      <c r="C13" s="100" t="s">
        <v>338</v>
      </c>
      <c r="D13" s="100" t="s">
        <v>342</v>
      </c>
      <c r="E13" s="101">
        <v>384541</v>
      </c>
    </row>
    <row r="14" spans="1:7" ht="14.5">
      <c r="A14" s="100" t="s">
        <v>334</v>
      </c>
      <c r="B14" s="100">
        <v>1998</v>
      </c>
      <c r="C14" s="100" t="s">
        <v>339</v>
      </c>
      <c r="D14" s="100" t="s">
        <v>342</v>
      </c>
      <c r="E14" s="101">
        <v>386420</v>
      </c>
    </row>
    <row r="15" spans="1:7" ht="14.5">
      <c r="A15" s="100" t="s">
        <v>334</v>
      </c>
      <c r="B15" s="100">
        <v>1998</v>
      </c>
      <c r="C15" s="100" t="s">
        <v>340</v>
      </c>
      <c r="D15" s="100" t="s">
        <v>342</v>
      </c>
      <c r="E15" s="101">
        <v>370970</v>
      </c>
    </row>
    <row r="16" spans="1:7" ht="14.5">
      <c r="A16" s="100" t="s">
        <v>334</v>
      </c>
      <c r="B16" s="100">
        <v>1998</v>
      </c>
      <c r="C16" s="100" t="s">
        <v>341</v>
      </c>
      <c r="D16" s="100" t="s">
        <v>342</v>
      </c>
      <c r="E16" s="101">
        <v>430754</v>
      </c>
    </row>
    <row r="17" spans="1:5" ht="14.5">
      <c r="A17" s="100" t="s">
        <v>334</v>
      </c>
      <c r="B17" s="100">
        <v>1998</v>
      </c>
      <c r="C17" s="100" t="s">
        <v>335</v>
      </c>
      <c r="D17" s="100" t="s">
        <v>343</v>
      </c>
      <c r="E17" s="101">
        <v>500847</v>
      </c>
    </row>
    <row r="18" spans="1:5" ht="14.5">
      <c r="A18" s="100" t="s">
        <v>334</v>
      </c>
      <c r="B18" s="100">
        <v>1998</v>
      </c>
      <c r="C18" s="100" t="s">
        <v>337</v>
      </c>
      <c r="D18" s="100" t="s">
        <v>343</v>
      </c>
      <c r="E18" s="101">
        <v>507070</v>
      </c>
    </row>
    <row r="19" spans="1:5" ht="14.5">
      <c r="A19" s="100" t="s">
        <v>334</v>
      </c>
      <c r="B19" s="100">
        <v>1998</v>
      </c>
      <c r="C19" s="100" t="s">
        <v>338</v>
      </c>
      <c r="D19" s="100" t="s">
        <v>343</v>
      </c>
      <c r="E19" s="101">
        <v>482346</v>
      </c>
    </row>
    <row r="20" spans="1:5" ht="14.5">
      <c r="A20" s="100" t="s">
        <v>334</v>
      </c>
      <c r="B20" s="100">
        <v>1998</v>
      </c>
      <c r="C20" s="100" t="s">
        <v>339</v>
      </c>
      <c r="D20" s="100" t="s">
        <v>343</v>
      </c>
      <c r="E20" s="101">
        <v>608713</v>
      </c>
    </row>
    <row r="21" spans="1:5" ht="15.75" customHeight="1">
      <c r="A21" s="100" t="s">
        <v>334</v>
      </c>
      <c r="B21" s="100">
        <v>1998</v>
      </c>
      <c r="C21" s="100" t="s">
        <v>340</v>
      </c>
      <c r="D21" s="100" t="s">
        <v>343</v>
      </c>
      <c r="E21" s="101">
        <v>150000</v>
      </c>
    </row>
    <row r="22" spans="1:5" ht="15.75" customHeight="1">
      <c r="A22" s="100" t="s">
        <v>334</v>
      </c>
      <c r="B22" s="100">
        <v>1998</v>
      </c>
      <c r="C22" s="100" t="s">
        <v>341</v>
      </c>
      <c r="D22" s="100" t="s">
        <v>343</v>
      </c>
      <c r="E22" s="101">
        <v>500649</v>
      </c>
    </row>
    <row r="23" spans="1:5" ht="15.75" customHeight="1">
      <c r="A23" s="100" t="s">
        <v>344</v>
      </c>
      <c r="B23" s="100">
        <v>1998</v>
      </c>
      <c r="C23" s="100" t="s">
        <v>335</v>
      </c>
      <c r="D23" s="100" t="s">
        <v>336</v>
      </c>
      <c r="E23" s="101">
        <v>545780</v>
      </c>
    </row>
    <row r="24" spans="1:5" ht="15.75" customHeight="1">
      <c r="A24" s="100" t="s">
        <v>344</v>
      </c>
      <c r="B24" s="100">
        <v>1998</v>
      </c>
      <c r="C24" s="100" t="s">
        <v>337</v>
      </c>
      <c r="D24" s="100" t="s">
        <v>336</v>
      </c>
      <c r="E24" s="101">
        <v>440644</v>
      </c>
    </row>
    <row r="25" spans="1:5" ht="15.75" customHeight="1">
      <c r="A25" s="100" t="s">
        <v>344</v>
      </c>
      <c r="B25" s="100">
        <v>1998</v>
      </c>
      <c r="C25" s="100" t="s">
        <v>338</v>
      </c>
      <c r="D25" s="100" t="s">
        <v>336</v>
      </c>
      <c r="E25" s="101">
        <v>580359</v>
      </c>
    </row>
    <row r="26" spans="1:5" ht="15.75" customHeight="1">
      <c r="A26" s="100" t="s">
        <v>344</v>
      </c>
      <c r="B26" s="100">
        <v>1998</v>
      </c>
      <c r="C26" s="100" t="s">
        <v>339</v>
      </c>
      <c r="D26" s="100" t="s">
        <v>336</v>
      </c>
      <c r="E26" s="101">
        <v>536225</v>
      </c>
    </row>
    <row r="27" spans="1:5" ht="15.75" customHeight="1">
      <c r="A27" s="100" t="s">
        <v>344</v>
      </c>
      <c r="B27" s="100">
        <v>1998</v>
      </c>
      <c r="C27" s="100" t="s">
        <v>340</v>
      </c>
      <c r="D27" s="100" t="s">
        <v>336</v>
      </c>
      <c r="E27" s="101">
        <v>414908</v>
      </c>
    </row>
    <row r="28" spans="1:5" ht="15.75" customHeight="1">
      <c r="A28" s="100" t="s">
        <v>344</v>
      </c>
      <c r="B28" s="100">
        <v>1998</v>
      </c>
      <c r="C28" s="100" t="s">
        <v>341</v>
      </c>
      <c r="D28" s="100" t="s">
        <v>336</v>
      </c>
      <c r="E28" s="101">
        <v>377997</v>
      </c>
    </row>
    <row r="29" spans="1:5" ht="15.75" customHeight="1">
      <c r="A29" s="100" t="s">
        <v>344</v>
      </c>
      <c r="B29" s="100">
        <v>1998</v>
      </c>
      <c r="C29" s="100" t="s">
        <v>335</v>
      </c>
      <c r="D29" s="100" t="s">
        <v>342</v>
      </c>
      <c r="E29" s="101">
        <v>331289</v>
      </c>
    </row>
    <row r="30" spans="1:5" ht="15.75" customHeight="1">
      <c r="A30" s="100" t="s">
        <v>344</v>
      </c>
      <c r="B30" s="100">
        <v>1998</v>
      </c>
      <c r="C30" s="100" t="s">
        <v>337</v>
      </c>
      <c r="D30" s="100" t="s">
        <v>342</v>
      </c>
      <c r="E30" s="101">
        <v>384572</v>
      </c>
    </row>
    <row r="31" spans="1:5" ht="15.75" customHeight="1">
      <c r="A31" s="100" t="s">
        <v>344</v>
      </c>
      <c r="B31" s="100">
        <v>1998</v>
      </c>
      <c r="C31" s="100" t="s">
        <v>338</v>
      </c>
      <c r="D31" s="100" t="s">
        <v>342</v>
      </c>
      <c r="E31" s="101">
        <v>365813</v>
      </c>
    </row>
    <row r="32" spans="1:5" ht="15.75" customHeight="1">
      <c r="A32" s="100" t="s">
        <v>344</v>
      </c>
      <c r="B32" s="100">
        <v>1998</v>
      </c>
      <c r="C32" s="100" t="s">
        <v>339</v>
      </c>
      <c r="D32" s="100" t="s">
        <v>342</v>
      </c>
      <c r="E32" s="101">
        <v>396338</v>
      </c>
    </row>
    <row r="33" spans="1:8" ht="15.75" customHeight="1">
      <c r="A33" s="100" t="s">
        <v>344</v>
      </c>
      <c r="B33" s="100">
        <v>1998</v>
      </c>
      <c r="C33" s="100" t="s">
        <v>340</v>
      </c>
      <c r="D33" s="100" t="s">
        <v>342</v>
      </c>
      <c r="E33" s="101">
        <v>453761</v>
      </c>
    </row>
    <row r="34" spans="1:8" ht="15.75" customHeight="1">
      <c r="A34" s="100" t="s">
        <v>344</v>
      </c>
      <c r="B34" s="100">
        <v>1998</v>
      </c>
      <c r="C34" s="100" t="s">
        <v>341</v>
      </c>
      <c r="D34" s="100" t="s">
        <v>342</v>
      </c>
      <c r="E34" s="101">
        <v>356538</v>
      </c>
    </row>
    <row r="35" spans="1:8" ht="15.75" customHeight="1">
      <c r="A35" s="100" t="s">
        <v>344</v>
      </c>
      <c r="B35" s="100">
        <v>1998</v>
      </c>
      <c r="C35" s="100" t="s">
        <v>335</v>
      </c>
      <c r="D35" s="100" t="s">
        <v>343</v>
      </c>
      <c r="E35" s="101">
        <v>606332</v>
      </c>
    </row>
    <row r="36" spans="1:8" ht="15.75" customHeight="1">
      <c r="A36" s="100" t="s">
        <v>344</v>
      </c>
      <c r="B36" s="100">
        <v>1998</v>
      </c>
      <c r="C36" s="100" t="s">
        <v>337</v>
      </c>
      <c r="D36" s="100" t="s">
        <v>343</v>
      </c>
      <c r="E36" s="101">
        <v>535218</v>
      </c>
    </row>
    <row r="37" spans="1:8" ht="15.75" customHeight="1">
      <c r="A37" s="100" t="s">
        <v>344</v>
      </c>
      <c r="B37" s="100">
        <v>1998</v>
      </c>
      <c r="C37" s="100" t="s">
        <v>338</v>
      </c>
      <c r="D37" s="100" t="s">
        <v>343</v>
      </c>
      <c r="E37" s="101">
        <v>493364</v>
      </c>
    </row>
    <row r="38" spans="1:8" ht="15.75" customHeight="1">
      <c r="A38" s="100" t="s">
        <v>344</v>
      </c>
      <c r="B38" s="100">
        <v>1998</v>
      </c>
      <c r="C38" s="100" t="s">
        <v>339</v>
      </c>
      <c r="D38" s="100" t="s">
        <v>343</v>
      </c>
      <c r="E38" s="101">
        <v>559100</v>
      </c>
    </row>
    <row r="39" spans="1:8" ht="15.75" customHeight="1">
      <c r="A39" s="100" t="s">
        <v>344</v>
      </c>
      <c r="B39" s="100">
        <v>1998</v>
      </c>
      <c r="C39" s="100" t="s">
        <v>340</v>
      </c>
      <c r="D39" s="100" t="s">
        <v>343</v>
      </c>
      <c r="E39" s="101">
        <v>220350</v>
      </c>
    </row>
    <row r="40" spans="1:8" ht="15.75" customHeight="1">
      <c r="A40" s="100" t="s">
        <v>344</v>
      </c>
      <c r="B40" s="100">
        <v>1998</v>
      </c>
      <c r="C40" s="100" t="s">
        <v>341</v>
      </c>
      <c r="D40" s="100" t="s">
        <v>343</v>
      </c>
      <c r="E40" s="101">
        <v>476975</v>
      </c>
    </row>
    <row r="41" spans="1:8" ht="15.75" customHeight="1"/>
    <row r="42" spans="1:8" ht="15.75" customHeight="1">
      <c r="A42" s="63" t="s">
        <v>345</v>
      </c>
      <c r="B42" s="13"/>
      <c r="G42" s="49" t="s">
        <v>346</v>
      </c>
      <c r="H42" s="49"/>
    </row>
    <row r="43" spans="1:8" ht="15.75" customHeight="1">
      <c r="A43" s="89" t="s">
        <v>347</v>
      </c>
      <c r="B43" s="89"/>
      <c r="C43" s="68"/>
      <c r="D43" s="68"/>
      <c r="G43" s="49" t="s">
        <v>348</v>
      </c>
      <c r="H43" s="49"/>
    </row>
    <row r="44" spans="1:8" ht="15.75" customHeight="1">
      <c r="A44" s="89" t="s">
        <v>349</v>
      </c>
      <c r="B44" s="89"/>
      <c r="C44" s="68"/>
      <c r="D44" s="68"/>
      <c r="G44" s="49" t="s">
        <v>350</v>
      </c>
      <c r="H44" s="49"/>
    </row>
    <row r="45" spans="1:8" ht="15.75" customHeight="1">
      <c r="A45" s="89" t="s">
        <v>351</v>
      </c>
      <c r="B45" s="89"/>
      <c r="C45" s="68"/>
      <c r="D45" s="68"/>
      <c r="G45" s="49" t="s">
        <v>348</v>
      </c>
      <c r="H45" s="49"/>
    </row>
    <row r="46" spans="1:8" ht="15.75" customHeight="1">
      <c r="A46" s="89" t="s">
        <v>352</v>
      </c>
      <c r="B46" s="89"/>
      <c r="C46" s="68"/>
      <c r="D46" s="68"/>
    </row>
    <row r="47" spans="1:8" ht="15.75" customHeight="1">
      <c r="A47" s="68"/>
      <c r="B47" s="68"/>
      <c r="C47" s="68"/>
      <c r="D47" s="68"/>
    </row>
    <row r="48" spans="1: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G1"/>
    <mergeCell ref="A2:G2"/>
  </mergeCells>
  <pageMargins left="0.7" right="0.7" top="0.75" bottom="0.75" header="0" footer="0"/>
  <pageSetup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1000"/>
  <sheetViews>
    <sheetView workbookViewId="0">
      <selection sqref="A1:F1"/>
    </sheetView>
  </sheetViews>
  <sheetFormatPr defaultColWidth="14.36328125" defaultRowHeight="15" customHeight="1"/>
  <cols>
    <col min="1" max="1" width="10.6328125" customWidth="1"/>
    <col min="2" max="2" width="9.90625" customWidth="1"/>
    <col min="3" max="3" width="11" customWidth="1"/>
    <col min="4" max="4" width="10.1796875" customWidth="1"/>
    <col min="5" max="5" width="10.36328125" customWidth="1"/>
    <col min="6" max="6" width="15.453125" customWidth="1"/>
    <col min="7" max="26" width="7.90625" customWidth="1"/>
  </cols>
  <sheetData>
    <row r="1" spans="1:6" ht="18.75" customHeight="1">
      <c r="A1" s="252" t="s">
        <v>353</v>
      </c>
      <c r="B1" s="253"/>
      <c r="C1" s="253"/>
      <c r="D1" s="253"/>
      <c r="E1" s="253"/>
      <c r="F1" s="253"/>
    </row>
    <row r="2" spans="1:6" ht="14.5">
      <c r="A2" s="254" t="s">
        <v>354</v>
      </c>
      <c r="B2" s="253"/>
      <c r="C2" s="253"/>
      <c r="D2" s="253"/>
      <c r="E2" s="253"/>
      <c r="F2" s="253"/>
    </row>
    <row r="4" spans="1:6" ht="14.5">
      <c r="A4" s="1" t="s">
        <v>355</v>
      </c>
      <c r="B4" s="2" t="s">
        <v>356</v>
      </c>
      <c r="C4" s="2" t="s">
        <v>357</v>
      </c>
      <c r="D4" s="2" t="s">
        <v>358</v>
      </c>
      <c r="E4" s="2" t="s">
        <v>135</v>
      </c>
      <c r="F4" s="3" t="s">
        <v>316</v>
      </c>
    </row>
    <row r="5" spans="1:6" ht="14.5">
      <c r="A5" s="4">
        <v>1</v>
      </c>
      <c r="B5" s="5" t="s">
        <v>359</v>
      </c>
      <c r="C5" s="5" t="s">
        <v>360</v>
      </c>
      <c r="D5" s="95">
        <v>4270</v>
      </c>
      <c r="E5" s="47">
        <v>42375</v>
      </c>
      <c r="F5" s="33" t="s">
        <v>361</v>
      </c>
    </row>
    <row r="6" spans="1:6" ht="14.5">
      <c r="A6" s="4">
        <v>2</v>
      </c>
      <c r="B6" s="5" t="s">
        <v>362</v>
      </c>
      <c r="C6" s="5" t="s">
        <v>360</v>
      </c>
      <c r="D6" s="95">
        <v>8239</v>
      </c>
      <c r="E6" s="47">
        <v>42376</v>
      </c>
      <c r="F6" s="33" t="s">
        <v>363</v>
      </c>
    </row>
    <row r="7" spans="1:6" ht="14.5">
      <c r="A7" s="4">
        <v>3</v>
      </c>
      <c r="B7" s="5" t="s">
        <v>364</v>
      </c>
      <c r="C7" s="5" t="s">
        <v>365</v>
      </c>
      <c r="D7" s="95">
        <v>617</v>
      </c>
      <c r="E7" s="47">
        <v>42377</v>
      </c>
      <c r="F7" s="33" t="s">
        <v>361</v>
      </c>
    </row>
    <row r="8" spans="1:6" ht="14.5">
      <c r="A8" s="4">
        <v>4</v>
      </c>
      <c r="B8" s="5" t="s">
        <v>364</v>
      </c>
      <c r="C8" s="5" t="s">
        <v>365</v>
      </c>
      <c r="D8" s="95">
        <v>8384</v>
      </c>
      <c r="E8" s="47">
        <v>42379</v>
      </c>
      <c r="F8" s="33" t="s">
        <v>366</v>
      </c>
    </row>
    <row r="9" spans="1:6" ht="14.5">
      <c r="A9" s="4">
        <v>5</v>
      </c>
      <c r="B9" s="5" t="s">
        <v>367</v>
      </c>
      <c r="C9" s="5" t="s">
        <v>360</v>
      </c>
      <c r="D9" s="95">
        <v>2626</v>
      </c>
      <c r="E9" s="47">
        <v>42379</v>
      </c>
      <c r="F9" s="33" t="s">
        <v>368</v>
      </c>
    </row>
    <row r="10" spans="1:6" ht="14.5">
      <c r="A10" s="4">
        <v>6</v>
      </c>
      <c r="B10" s="5" t="s">
        <v>369</v>
      </c>
      <c r="C10" s="5" t="s">
        <v>365</v>
      </c>
      <c r="D10" s="95">
        <v>3610</v>
      </c>
      <c r="E10" s="47">
        <v>42380</v>
      </c>
      <c r="F10" s="33" t="s">
        <v>361</v>
      </c>
    </row>
    <row r="11" spans="1:6" ht="14.5">
      <c r="A11" s="4">
        <v>7</v>
      </c>
      <c r="B11" s="5" t="s">
        <v>362</v>
      </c>
      <c r="C11" s="5" t="s">
        <v>360</v>
      </c>
      <c r="D11" s="95">
        <v>9062</v>
      </c>
      <c r="E11" s="47">
        <v>42380</v>
      </c>
      <c r="F11" s="33" t="s">
        <v>370</v>
      </c>
    </row>
    <row r="12" spans="1:6" ht="14.5">
      <c r="A12" s="4">
        <v>8</v>
      </c>
      <c r="B12" s="5" t="s">
        <v>364</v>
      </c>
      <c r="C12" s="5" t="s">
        <v>365</v>
      </c>
      <c r="D12" s="95">
        <v>6906</v>
      </c>
      <c r="E12" s="47">
        <v>42385</v>
      </c>
      <c r="F12" s="33" t="s">
        <v>371</v>
      </c>
    </row>
    <row r="13" spans="1:6" ht="14.5">
      <c r="A13" s="4">
        <v>9</v>
      </c>
      <c r="B13" s="5" t="s">
        <v>372</v>
      </c>
      <c r="C13" s="5" t="s">
        <v>365</v>
      </c>
      <c r="D13" s="95">
        <v>2417</v>
      </c>
      <c r="E13" s="47">
        <v>42385</v>
      </c>
      <c r="F13" s="33" t="s">
        <v>373</v>
      </c>
    </row>
    <row r="14" spans="1:6" ht="14.5">
      <c r="A14" s="4">
        <v>10</v>
      </c>
      <c r="B14" s="5" t="s">
        <v>372</v>
      </c>
      <c r="C14" s="5" t="s">
        <v>365</v>
      </c>
      <c r="D14" s="95">
        <v>7431</v>
      </c>
      <c r="E14" s="47">
        <v>42385</v>
      </c>
      <c r="F14" s="33" t="s">
        <v>366</v>
      </c>
    </row>
    <row r="15" spans="1:6" ht="14.5">
      <c r="A15" s="4">
        <v>11</v>
      </c>
      <c r="B15" s="5" t="s">
        <v>364</v>
      </c>
      <c r="C15" s="5" t="s">
        <v>365</v>
      </c>
      <c r="D15" s="95">
        <v>8250</v>
      </c>
      <c r="E15" s="47">
        <v>42385</v>
      </c>
      <c r="F15" s="33" t="s">
        <v>368</v>
      </c>
    </row>
    <row r="16" spans="1:6" ht="14.5">
      <c r="A16" s="4">
        <v>12</v>
      </c>
      <c r="B16" s="5" t="s">
        <v>362</v>
      </c>
      <c r="C16" s="5" t="s">
        <v>360</v>
      </c>
      <c r="D16" s="95">
        <v>7012</v>
      </c>
      <c r="E16" s="47">
        <v>42387</v>
      </c>
      <c r="F16" s="33" t="s">
        <v>361</v>
      </c>
    </row>
    <row r="17" spans="1:6" ht="14.5">
      <c r="A17" s="4">
        <v>13</v>
      </c>
      <c r="B17" s="5" t="s">
        <v>359</v>
      </c>
      <c r="C17" s="5" t="s">
        <v>360</v>
      </c>
      <c r="D17" s="95">
        <v>1903</v>
      </c>
      <c r="E17" s="47">
        <v>42389</v>
      </c>
      <c r="F17" s="33" t="s">
        <v>368</v>
      </c>
    </row>
    <row r="18" spans="1:6" ht="14.5">
      <c r="A18" s="4">
        <v>14</v>
      </c>
      <c r="B18" s="5" t="s">
        <v>362</v>
      </c>
      <c r="C18" s="5" t="s">
        <v>360</v>
      </c>
      <c r="D18" s="95">
        <v>2824</v>
      </c>
      <c r="E18" s="47">
        <v>42391</v>
      </c>
      <c r="F18" s="33" t="s">
        <v>366</v>
      </c>
    </row>
    <row r="19" spans="1:6" ht="14.5">
      <c r="A19" s="4">
        <v>15</v>
      </c>
      <c r="B19" s="5" t="s">
        <v>372</v>
      </c>
      <c r="C19" s="5" t="s">
        <v>365</v>
      </c>
      <c r="D19" s="95">
        <v>6946</v>
      </c>
      <c r="E19" s="47">
        <v>42393</v>
      </c>
      <c r="F19" s="33" t="s">
        <v>373</v>
      </c>
    </row>
    <row r="20" spans="1:6" ht="14.5">
      <c r="A20" s="4">
        <v>16</v>
      </c>
      <c r="B20" s="5" t="s">
        <v>364</v>
      </c>
      <c r="C20" s="5" t="s">
        <v>365</v>
      </c>
      <c r="D20" s="95">
        <v>2320</v>
      </c>
      <c r="E20" s="47">
        <v>42396</v>
      </c>
      <c r="F20" s="33" t="s">
        <v>363</v>
      </c>
    </row>
    <row r="21" spans="1:6" ht="15.75" customHeight="1">
      <c r="A21" s="4">
        <v>17</v>
      </c>
      <c r="B21" s="5" t="s">
        <v>364</v>
      </c>
      <c r="C21" s="5" t="s">
        <v>365</v>
      </c>
      <c r="D21" s="95">
        <v>2116</v>
      </c>
      <c r="E21" s="47">
        <v>42397</v>
      </c>
      <c r="F21" s="33" t="s">
        <v>361</v>
      </c>
    </row>
    <row r="22" spans="1:6" ht="15.75" customHeight="1">
      <c r="A22" s="4">
        <v>18</v>
      </c>
      <c r="B22" s="5" t="s">
        <v>364</v>
      </c>
      <c r="C22" s="5" t="s">
        <v>365</v>
      </c>
      <c r="D22" s="95">
        <v>1135</v>
      </c>
      <c r="E22" s="47">
        <v>42399</v>
      </c>
      <c r="F22" s="33" t="s">
        <v>363</v>
      </c>
    </row>
    <row r="23" spans="1:6" ht="15.75" customHeight="1">
      <c r="A23" s="4">
        <v>19</v>
      </c>
      <c r="B23" s="5" t="s">
        <v>362</v>
      </c>
      <c r="C23" s="5" t="s">
        <v>360</v>
      </c>
      <c r="D23" s="95">
        <v>3595</v>
      </c>
      <c r="E23" s="47">
        <v>42399</v>
      </c>
      <c r="F23" s="33" t="s">
        <v>363</v>
      </c>
    </row>
    <row r="24" spans="1:6" ht="15.75" customHeight="1">
      <c r="A24" s="4">
        <v>20</v>
      </c>
      <c r="B24" s="5" t="s">
        <v>372</v>
      </c>
      <c r="C24" s="5" t="s">
        <v>365</v>
      </c>
      <c r="D24" s="95">
        <v>1161</v>
      </c>
      <c r="E24" s="47">
        <v>42402</v>
      </c>
      <c r="F24" s="33" t="s">
        <v>361</v>
      </c>
    </row>
    <row r="25" spans="1:6" ht="15.75" customHeight="1">
      <c r="A25" s="4">
        <v>21</v>
      </c>
      <c r="B25" s="5" t="s">
        <v>369</v>
      </c>
      <c r="C25" s="5" t="s">
        <v>365</v>
      </c>
      <c r="D25" s="95">
        <v>2256</v>
      </c>
      <c r="E25" s="47">
        <v>42404</v>
      </c>
      <c r="F25" s="33" t="s">
        <v>373</v>
      </c>
    </row>
    <row r="26" spans="1:6" ht="15.75" customHeight="1">
      <c r="A26" s="4">
        <v>22</v>
      </c>
      <c r="B26" s="5" t="s">
        <v>364</v>
      </c>
      <c r="C26" s="5" t="s">
        <v>365</v>
      </c>
      <c r="D26" s="95">
        <v>1004</v>
      </c>
      <c r="E26" s="47">
        <v>42411</v>
      </c>
      <c r="F26" s="33" t="s">
        <v>371</v>
      </c>
    </row>
    <row r="27" spans="1:6" ht="15.75" customHeight="1">
      <c r="A27" s="4">
        <v>23</v>
      </c>
      <c r="B27" s="5" t="s">
        <v>364</v>
      </c>
      <c r="C27" s="5" t="s">
        <v>365</v>
      </c>
      <c r="D27" s="95">
        <v>3642</v>
      </c>
      <c r="E27" s="47">
        <v>42414</v>
      </c>
      <c r="F27" s="33" t="s">
        <v>366</v>
      </c>
    </row>
    <row r="28" spans="1:6" ht="15.75" customHeight="1">
      <c r="A28" s="4">
        <v>24</v>
      </c>
      <c r="B28" s="5" t="s">
        <v>364</v>
      </c>
      <c r="C28" s="5" t="s">
        <v>365</v>
      </c>
      <c r="D28" s="95">
        <v>4582</v>
      </c>
      <c r="E28" s="47">
        <v>42417</v>
      </c>
      <c r="F28" s="33" t="s">
        <v>361</v>
      </c>
    </row>
    <row r="29" spans="1:6" ht="15.75" customHeight="1">
      <c r="A29" s="4">
        <v>25</v>
      </c>
      <c r="B29" s="5" t="s">
        <v>367</v>
      </c>
      <c r="C29" s="5" t="s">
        <v>360</v>
      </c>
      <c r="D29" s="95">
        <v>3559</v>
      </c>
      <c r="E29" s="47">
        <v>42417</v>
      </c>
      <c r="F29" s="33" t="s">
        <v>363</v>
      </c>
    </row>
    <row r="30" spans="1:6" ht="15.75" customHeight="1">
      <c r="A30" s="4">
        <v>26</v>
      </c>
      <c r="B30" s="5" t="s">
        <v>359</v>
      </c>
      <c r="C30" s="5" t="s">
        <v>360</v>
      </c>
      <c r="D30" s="95">
        <v>5154</v>
      </c>
      <c r="E30" s="47">
        <v>42417</v>
      </c>
      <c r="F30" s="33" t="s">
        <v>370</v>
      </c>
    </row>
    <row r="31" spans="1:6" ht="15.75" customHeight="1">
      <c r="A31" s="4">
        <v>27</v>
      </c>
      <c r="B31" s="5" t="s">
        <v>374</v>
      </c>
      <c r="C31" s="5" t="s">
        <v>365</v>
      </c>
      <c r="D31" s="95">
        <v>7388</v>
      </c>
      <c r="E31" s="47">
        <v>42418</v>
      </c>
      <c r="F31" s="33" t="s">
        <v>373</v>
      </c>
    </row>
    <row r="32" spans="1:6" ht="15.75" customHeight="1">
      <c r="A32" s="4">
        <v>28</v>
      </c>
      <c r="B32" s="5" t="s">
        <v>367</v>
      </c>
      <c r="C32" s="5" t="s">
        <v>360</v>
      </c>
      <c r="D32" s="95">
        <v>7163</v>
      </c>
      <c r="E32" s="47">
        <v>42418</v>
      </c>
      <c r="F32" s="33" t="s">
        <v>361</v>
      </c>
    </row>
    <row r="33" spans="1:8" ht="15.75" customHeight="1">
      <c r="A33" s="4">
        <v>29</v>
      </c>
      <c r="B33" s="5" t="s">
        <v>367</v>
      </c>
      <c r="C33" s="5" t="s">
        <v>360</v>
      </c>
      <c r="D33" s="95">
        <v>5101</v>
      </c>
      <c r="E33" s="47">
        <v>42420</v>
      </c>
      <c r="F33" s="33" t="s">
        <v>368</v>
      </c>
    </row>
    <row r="34" spans="1:8" ht="15.75" customHeight="1">
      <c r="A34" s="9">
        <v>30</v>
      </c>
      <c r="B34" s="10" t="s">
        <v>372</v>
      </c>
      <c r="C34" s="10" t="s">
        <v>365</v>
      </c>
      <c r="D34" s="102">
        <v>7602</v>
      </c>
      <c r="E34" s="48">
        <v>42421</v>
      </c>
      <c r="F34" s="103" t="s">
        <v>373</v>
      </c>
    </row>
    <row r="35" spans="1:8" ht="15.75" customHeight="1"/>
    <row r="36" spans="1:8" ht="15.75" customHeight="1">
      <c r="A36" s="13" t="s">
        <v>375</v>
      </c>
      <c r="B36" s="13"/>
      <c r="C36" s="13"/>
      <c r="D36" s="13"/>
      <c r="F36" s="49" t="s">
        <v>267</v>
      </c>
      <c r="G36" s="49"/>
      <c r="H36" s="49"/>
    </row>
    <row r="37" spans="1:8" ht="15.75" customHeight="1">
      <c r="A37" s="13" t="s">
        <v>376</v>
      </c>
      <c r="B37" s="13"/>
      <c r="C37" s="13"/>
      <c r="D37" s="13"/>
      <c r="F37" s="49" t="s">
        <v>377</v>
      </c>
      <c r="G37" s="49"/>
      <c r="H37" s="49"/>
    </row>
    <row r="38" spans="1:8" ht="15.75" customHeight="1">
      <c r="A38" s="13" t="s">
        <v>378</v>
      </c>
      <c r="B38" s="13"/>
      <c r="C38" s="13"/>
      <c r="D38" s="13"/>
      <c r="F38" s="49"/>
      <c r="G38" s="49" t="s">
        <v>31</v>
      </c>
      <c r="H38" s="49"/>
    </row>
    <row r="39" spans="1:8" ht="15.75" customHeight="1">
      <c r="A39" s="13" t="s">
        <v>379</v>
      </c>
      <c r="B39" s="13"/>
      <c r="C39" s="13"/>
      <c r="D39" s="13"/>
      <c r="F39" s="49"/>
      <c r="G39" s="49" t="s">
        <v>380</v>
      </c>
      <c r="H39" s="49"/>
    </row>
    <row r="40" spans="1:8" ht="15.75" customHeight="1">
      <c r="A40" s="13" t="s">
        <v>381</v>
      </c>
      <c r="B40" s="13"/>
      <c r="C40" s="13"/>
      <c r="D40" s="13"/>
      <c r="F40" s="49"/>
      <c r="G40" s="49" t="s">
        <v>382</v>
      </c>
      <c r="H40" s="49"/>
    </row>
    <row r="41" spans="1:8" ht="15.75" customHeight="1"/>
    <row r="42" spans="1:8" ht="15.75" customHeight="1"/>
    <row r="43" spans="1:8" ht="15.75" customHeight="1"/>
    <row r="44" spans="1:8" ht="15.75" customHeight="1"/>
    <row r="45" spans="1:8" ht="15.75" customHeight="1"/>
    <row r="46" spans="1:8" ht="15.75" customHeight="1"/>
    <row r="47" spans="1:8" ht="15.75" customHeight="1"/>
    <row r="48" spans="1: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F1"/>
    <mergeCell ref="A2:F2"/>
  </mergeCells>
  <pageMargins left="0.7" right="0.7" top="0.75" bottom="0.75" header="0" footer="0"/>
  <pageSetup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1000"/>
  <sheetViews>
    <sheetView workbookViewId="0">
      <selection sqref="A1:G1"/>
    </sheetView>
  </sheetViews>
  <sheetFormatPr defaultColWidth="14.36328125" defaultRowHeight="15" customHeight="1"/>
  <cols>
    <col min="1" max="1" width="7.90625" customWidth="1"/>
    <col min="2" max="2" width="14" customWidth="1"/>
    <col min="3" max="3" width="15.6328125" customWidth="1"/>
    <col min="4" max="4" width="14.90625" customWidth="1"/>
    <col min="5" max="26" width="7.90625" customWidth="1"/>
  </cols>
  <sheetData>
    <row r="1" spans="1:7" ht="18.75" customHeight="1">
      <c r="A1" s="252" t="s">
        <v>383</v>
      </c>
      <c r="B1" s="253"/>
      <c r="C1" s="253"/>
      <c r="D1" s="253"/>
      <c r="E1" s="253"/>
      <c r="F1" s="253"/>
      <c r="G1" s="253"/>
    </row>
    <row r="2" spans="1:7" ht="14.5">
      <c r="A2" s="259" t="s">
        <v>384</v>
      </c>
      <c r="B2" s="260"/>
      <c r="C2" s="260"/>
      <c r="D2" s="260"/>
      <c r="E2" s="260"/>
      <c r="F2" s="260"/>
      <c r="G2" s="260"/>
    </row>
    <row r="4" spans="1:7" ht="14.5">
      <c r="A4" s="104" t="s">
        <v>166</v>
      </c>
      <c r="B4" s="104" t="s">
        <v>385</v>
      </c>
      <c r="C4" s="104" t="s">
        <v>316</v>
      </c>
      <c r="D4" s="104" t="s">
        <v>386</v>
      </c>
    </row>
    <row r="5" spans="1:7" ht="14.5">
      <c r="A5" s="5" t="s">
        <v>387</v>
      </c>
      <c r="B5" s="5" t="s">
        <v>388</v>
      </c>
      <c r="C5" s="5" t="s">
        <v>361</v>
      </c>
      <c r="D5" s="5">
        <v>74</v>
      </c>
    </row>
    <row r="6" spans="1:7" ht="14.5">
      <c r="A6" s="5" t="s">
        <v>389</v>
      </c>
      <c r="B6" s="5" t="s">
        <v>390</v>
      </c>
      <c r="C6" s="5" t="s">
        <v>363</v>
      </c>
      <c r="D6" s="5">
        <v>92</v>
      </c>
    </row>
    <row r="7" spans="1:7" ht="14.5">
      <c r="A7" s="5" t="s">
        <v>391</v>
      </c>
      <c r="B7" s="5" t="s">
        <v>388</v>
      </c>
      <c r="C7" s="5" t="s">
        <v>361</v>
      </c>
      <c r="D7" s="5">
        <v>65</v>
      </c>
    </row>
    <row r="8" spans="1:7" ht="14.5">
      <c r="A8" s="5" t="s">
        <v>392</v>
      </c>
      <c r="B8" s="5" t="s">
        <v>390</v>
      </c>
      <c r="C8" s="5" t="s">
        <v>366</v>
      </c>
      <c r="D8" s="5">
        <v>82</v>
      </c>
    </row>
    <row r="9" spans="1:7" ht="14.5">
      <c r="A9" s="5" t="s">
        <v>393</v>
      </c>
      <c r="B9" s="5" t="s">
        <v>390</v>
      </c>
      <c r="C9" s="5" t="s">
        <v>370</v>
      </c>
      <c r="D9" s="5">
        <v>50</v>
      </c>
    </row>
    <row r="10" spans="1:7" ht="14.5">
      <c r="A10" s="5" t="s">
        <v>394</v>
      </c>
      <c r="B10" s="5" t="s">
        <v>390</v>
      </c>
      <c r="C10" s="5" t="s">
        <v>366</v>
      </c>
      <c r="D10" s="5">
        <v>91</v>
      </c>
    </row>
    <row r="11" spans="1:7" ht="14.5">
      <c r="A11" s="5" t="s">
        <v>171</v>
      </c>
      <c r="B11" s="5" t="s">
        <v>390</v>
      </c>
      <c r="C11" s="5" t="s">
        <v>361</v>
      </c>
      <c r="D11" s="5">
        <v>96</v>
      </c>
    </row>
    <row r="12" spans="1:7" ht="14.5">
      <c r="A12" s="5" t="s">
        <v>395</v>
      </c>
      <c r="B12" s="5" t="s">
        <v>388</v>
      </c>
      <c r="C12" s="5" t="s">
        <v>361</v>
      </c>
      <c r="D12" s="5">
        <v>58</v>
      </c>
    </row>
    <row r="13" spans="1:7" ht="14.5">
      <c r="A13" s="5" t="s">
        <v>200</v>
      </c>
      <c r="B13" s="5" t="s">
        <v>388</v>
      </c>
      <c r="C13" s="5" t="s">
        <v>366</v>
      </c>
      <c r="D13" s="5">
        <v>67</v>
      </c>
    </row>
    <row r="14" spans="1:7" ht="14.5">
      <c r="A14" s="5" t="s">
        <v>396</v>
      </c>
      <c r="B14" s="5" t="s">
        <v>390</v>
      </c>
      <c r="C14" s="5" t="s">
        <v>363</v>
      </c>
      <c r="D14" s="5">
        <v>54</v>
      </c>
    </row>
    <row r="15" spans="1:7" ht="14.5">
      <c r="A15" s="5" t="s">
        <v>173</v>
      </c>
      <c r="B15" s="5" t="s">
        <v>388</v>
      </c>
      <c r="C15" s="5" t="s">
        <v>361</v>
      </c>
      <c r="D15" s="5">
        <v>83</v>
      </c>
    </row>
    <row r="17" spans="1:9" ht="19.5" customHeight="1">
      <c r="A17" s="13" t="s">
        <v>397</v>
      </c>
      <c r="B17" s="13"/>
      <c r="C17" s="13"/>
      <c r="E17" s="49" t="s">
        <v>267</v>
      </c>
      <c r="F17" s="49"/>
      <c r="G17" s="49"/>
      <c r="H17" s="49"/>
      <c r="I17" s="49"/>
    </row>
    <row r="18" spans="1:9" ht="19.5" customHeight="1">
      <c r="A18" s="13" t="s">
        <v>398</v>
      </c>
      <c r="B18" s="13"/>
      <c r="C18" s="13"/>
      <c r="E18" s="49" t="s">
        <v>399</v>
      </c>
      <c r="F18" s="49"/>
      <c r="G18" s="49"/>
      <c r="H18" s="49"/>
      <c r="I18" s="49"/>
    </row>
    <row r="19" spans="1:9" ht="19.5" customHeight="1">
      <c r="A19" s="13" t="s">
        <v>400</v>
      </c>
      <c r="B19" s="13"/>
      <c r="C19" s="13"/>
      <c r="E19" s="49" t="s">
        <v>76</v>
      </c>
      <c r="F19" s="49"/>
      <c r="G19" s="49"/>
      <c r="H19" s="49"/>
      <c r="I19" s="49"/>
    </row>
    <row r="20" spans="1:9" ht="19.5" customHeight="1">
      <c r="A20" s="13" t="s">
        <v>401</v>
      </c>
      <c r="B20" s="13"/>
      <c r="C20" s="13"/>
      <c r="E20" s="49" t="s">
        <v>402</v>
      </c>
      <c r="F20" s="49"/>
      <c r="G20" s="49"/>
      <c r="H20" s="49"/>
      <c r="I20" s="49"/>
    </row>
    <row r="21" spans="1:9" ht="19.5" customHeight="1">
      <c r="A21" s="13" t="s">
        <v>403</v>
      </c>
      <c r="B21" s="13"/>
      <c r="C21" s="13"/>
      <c r="E21" s="49"/>
      <c r="F21" s="49"/>
      <c r="G21" s="49" t="s">
        <v>404</v>
      </c>
      <c r="H21" s="49"/>
      <c r="I21" s="49"/>
    </row>
    <row r="22" spans="1:9" ht="15.75" customHeight="1"/>
    <row r="23" spans="1:9" ht="15.75" customHeight="1"/>
    <row r="24" spans="1:9" ht="15.75" customHeight="1"/>
    <row r="25" spans="1:9" ht="15.75" customHeight="1"/>
    <row r="26" spans="1:9" ht="15.75" customHeight="1"/>
    <row r="27" spans="1:9" ht="15.75" customHeight="1"/>
    <row r="28" spans="1:9" ht="15.75" customHeight="1"/>
    <row r="29" spans="1:9" ht="15.75" customHeight="1"/>
    <row r="30" spans="1:9" ht="15.75" customHeight="1"/>
    <row r="31" spans="1:9" ht="15.75" customHeight="1"/>
    <row r="32" spans="1:9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G1"/>
    <mergeCell ref="A2:G2"/>
  </mergeCells>
  <pageMargins left="0.7" right="0.7" top="0.75" bottom="0.75" header="0" footer="0"/>
  <pageSetup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1000"/>
  <sheetViews>
    <sheetView workbookViewId="0">
      <selection sqref="A1:G1"/>
    </sheetView>
  </sheetViews>
  <sheetFormatPr defaultColWidth="14.36328125" defaultRowHeight="15" customHeight="1"/>
  <cols>
    <col min="1" max="1" width="11.453125" customWidth="1"/>
    <col min="2" max="2" width="11.26953125" customWidth="1"/>
    <col min="3" max="3" width="11.81640625" customWidth="1"/>
    <col min="4" max="26" width="7.90625" customWidth="1"/>
  </cols>
  <sheetData>
    <row r="1" spans="1:7" ht="18.75" customHeight="1">
      <c r="A1" s="252" t="s">
        <v>405</v>
      </c>
      <c r="B1" s="253"/>
      <c r="C1" s="253"/>
      <c r="D1" s="253"/>
      <c r="E1" s="253"/>
      <c r="F1" s="253"/>
      <c r="G1" s="253"/>
    </row>
    <row r="2" spans="1:7" ht="14.5">
      <c r="A2" s="259" t="s">
        <v>406</v>
      </c>
      <c r="B2" s="260"/>
      <c r="C2" s="260"/>
      <c r="D2" s="260"/>
      <c r="E2" s="260"/>
      <c r="F2" s="260"/>
      <c r="G2" s="260"/>
    </row>
    <row r="4" spans="1:7" ht="14.5">
      <c r="A4" s="1" t="s">
        <v>407</v>
      </c>
      <c r="B4" s="2" t="s">
        <v>408</v>
      </c>
      <c r="C4" s="3" t="s">
        <v>356</v>
      </c>
      <c r="E4" s="105" t="s">
        <v>407</v>
      </c>
      <c r="F4" s="105" t="s">
        <v>409</v>
      </c>
      <c r="G4" s="105" t="s">
        <v>410</v>
      </c>
    </row>
    <row r="5" spans="1:7" ht="14.5">
      <c r="A5" s="4">
        <v>101</v>
      </c>
      <c r="B5" s="5" t="s">
        <v>411</v>
      </c>
      <c r="C5" s="33" t="s">
        <v>412</v>
      </c>
      <c r="E5" s="5">
        <v>104</v>
      </c>
      <c r="F5" s="6" t="str">
        <f>VLOOKUP(E5,$A$4:$C$8,2,0)</f>
        <v>HP</v>
      </c>
      <c r="G5" s="6" t="str">
        <f>VLOOKUP(E5,A4:$C$8,3,0)</f>
        <v>Printer</v>
      </c>
    </row>
    <row r="6" spans="1:7" ht="14.5">
      <c r="A6" s="4">
        <v>102</v>
      </c>
      <c r="B6" s="5" t="s">
        <v>413</v>
      </c>
      <c r="C6" s="33" t="s">
        <v>414</v>
      </c>
      <c r="E6" s="5">
        <v>103</v>
      </c>
      <c r="F6" s="6" t="s">
        <v>14</v>
      </c>
      <c r="G6" s="6" t="s">
        <v>14</v>
      </c>
    </row>
    <row r="7" spans="1:7" ht="14.5">
      <c r="A7" s="4">
        <v>103</v>
      </c>
      <c r="B7" s="5" t="s">
        <v>413</v>
      </c>
      <c r="C7" s="33" t="s">
        <v>415</v>
      </c>
      <c r="E7" s="5">
        <v>104</v>
      </c>
      <c r="F7" s="6" t="s">
        <v>14</v>
      </c>
      <c r="G7" s="6" t="s">
        <v>14</v>
      </c>
    </row>
    <row r="8" spans="1:7" ht="14.5">
      <c r="A8" s="9">
        <v>104</v>
      </c>
      <c r="B8" s="10" t="s">
        <v>416</v>
      </c>
      <c r="C8" s="103" t="s">
        <v>417</v>
      </c>
      <c r="E8" s="5">
        <v>101</v>
      </c>
      <c r="F8" s="6" t="s">
        <v>14</v>
      </c>
      <c r="G8" s="6" t="s">
        <v>14</v>
      </c>
    </row>
    <row r="9" spans="1:7" ht="14.5">
      <c r="E9" s="5">
        <v>102</v>
      </c>
      <c r="F9" s="6" t="s">
        <v>14</v>
      </c>
      <c r="G9" s="6" t="s">
        <v>14</v>
      </c>
    </row>
    <row r="10" spans="1:7" ht="14.5">
      <c r="A10" s="13" t="s">
        <v>418</v>
      </c>
      <c r="E10" s="5">
        <v>103</v>
      </c>
      <c r="F10" s="6" t="s">
        <v>14</v>
      </c>
      <c r="G10" s="6" t="s">
        <v>14</v>
      </c>
    </row>
    <row r="11" spans="1:7" ht="14.5">
      <c r="E11" s="5">
        <v>101</v>
      </c>
      <c r="F11" s="6" t="s">
        <v>14</v>
      </c>
      <c r="G11" s="6" t="s">
        <v>14</v>
      </c>
    </row>
    <row r="12" spans="1:7" ht="14.5">
      <c r="E12" s="5">
        <v>104</v>
      </c>
      <c r="F12" s="6" t="s">
        <v>14</v>
      </c>
      <c r="G12" s="6" t="s">
        <v>14</v>
      </c>
    </row>
    <row r="13" spans="1:7" ht="14.5">
      <c r="E13" s="5">
        <v>101</v>
      </c>
      <c r="F13" s="6" t="s">
        <v>14</v>
      </c>
      <c r="G13" s="6" t="s">
        <v>14</v>
      </c>
    </row>
    <row r="14" spans="1:7" ht="14.5">
      <c r="E14" s="5">
        <v>102</v>
      </c>
      <c r="F14" s="6" t="s">
        <v>14</v>
      </c>
      <c r="G14" s="6" t="s">
        <v>14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G1"/>
    <mergeCell ref="A2:G2"/>
  </mergeCells>
  <pageMargins left="0.7" right="0.7" top="0.75" bottom="0.75" header="0" footer="0"/>
  <pageSetup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1000"/>
  <sheetViews>
    <sheetView workbookViewId="0">
      <selection sqref="A1:G1"/>
    </sheetView>
  </sheetViews>
  <sheetFormatPr defaultColWidth="14.36328125" defaultRowHeight="15" customHeight="1"/>
  <cols>
    <col min="1" max="1" width="7.90625" customWidth="1"/>
    <col min="2" max="2" width="10.90625" customWidth="1"/>
    <col min="3" max="3" width="11.26953125" customWidth="1"/>
    <col min="4" max="4" width="10.08984375" customWidth="1"/>
    <col min="5" max="5" width="11" customWidth="1"/>
    <col min="6" max="26" width="7.90625" customWidth="1"/>
  </cols>
  <sheetData>
    <row r="1" spans="1:7" ht="18.75" customHeight="1">
      <c r="A1" s="252" t="s">
        <v>419</v>
      </c>
      <c r="B1" s="253"/>
      <c r="C1" s="253"/>
      <c r="D1" s="253"/>
      <c r="E1" s="253"/>
      <c r="F1" s="253"/>
      <c r="G1" s="253"/>
    </row>
    <row r="2" spans="1:7" ht="14.5">
      <c r="A2" s="259" t="s">
        <v>420</v>
      </c>
      <c r="B2" s="260"/>
      <c r="C2" s="260"/>
      <c r="D2" s="260"/>
      <c r="E2" s="260"/>
      <c r="F2" s="260"/>
      <c r="G2" s="260"/>
    </row>
    <row r="5" spans="1:7" ht="14.5">
      <c r="A5" s="106" t="s">
        <v>407</v>
      </c>
      <c r="B5" s="107">
        <v>101</v>
      </c>
      <c r="C5" s="107">
        <v>102</v>
      </c>
      <c r="D5" s="107">
        <v>103</v>
      </c>
      <c r="E5" s="107">
        <v>104</v>
      </c>
    </row>
    <row r="6" spans="1:7" ht="14.5">
      <c r="A6" s="51" t="s">
        <v>408</v>
      </c>
      <c r="B6" s="6" t="s">
        <v>411</v>
      </c>
      <c r="C6" s="6" t="s">
        <v>413</v>
      </c>
      <c r="D6" s="6" t="s">
        <v>413</v>
      </c>
      <c r="E6" s="6" t="s">
        <v>416</v>
      </c>
    </row>
    <row r="7" spans="1:7" ht="14.5">
      <c r="A7" s="51" t="s">
        <v>356</v>
      </c>
      <c r="B7" s="6" t="s">
        <v>412</v>
      </c>
      <c r="C7" s="6" t="s">
        <v>414</v>
      </c>
      <c r="D7" s="6" t="s">
        <v>415</v>
      </c>
      <c r="E7" s="6" t="s">
        <v>417</v>
      </c>
    </row>
    <row r="9" spans="1:7" ht="14.5">
      <c r="A9" s="108" t="s">
        <v>407</v>
      </c>
      <c r="B9" s="108" t="s">
        <v>356</v>
      </c>
      <c r="C9" s="109" t="str">
        <f>A6</f>
        <v>Brand</v>
      </c>
    </row>
    <row r="10" spans="1:7" ht="14.5">
      <c r="A10" s="5">
        <v>104</v>
      </c>
      <c r="B10" s="5" t="str">
        <f>HLOOKUP(A10,$A$5:$E$7,3,0)</f>
        <v>Printer</v>
      </c>
      <c r="C10" s="51" t="str">
        <f>HLOOKUP(A10,$A$5:$E$7,2,0)</f>
        <v>HP</v>
      </c>
    </row>
    <row r="11" spans="1:7" ht="14.5">
      <c r="A11" s="5">
        <v>103</v>
      </c>
      <c r="B11" s="6" t="s">
        <v>14</v>
      </c>
      <c r="C11" s="51" t="s">
        <v>14</v>
      </c>
    </row>
    <row r="12" spans="1:7" ht="14.5">
      <c r="A12" s="5">
        <v>104</v>
      </c>
      <c r="B12" s="6" t="s">
        <v>14</v>
      </c>
      <c r="C12" s="51" t="s">
        <v>14</v>
      </c>
    </row>
    <row r="13" spans="1:7" ht="14.5">
      <c r="A13" s="5">
        <v>101</v>
      </c>
      <c r="B13" s="6" t="s">
        <v>14</v>
      </c>
      <c r="C13" s="51" t="s">
        <v>14</v>
      </c>
    </row>
    <row r="14" spans="1:7" ht="14.5">
      <c r="A14" s="5">
        <v>102</v>
      </c>
      <c r="B14" s="6" t="s">
        <v>14</v>
      </c>
      <c r="C14" s="51" t="s">
        <v>14</v>
      </c>
    </row>
    <row r="15" spans="1:7" ht="14.5">
      <c r="A15" s="5">
        <v>103</v>
      </c>
      <c r="B15" s="6" t="s">
        <v>14</v>
      </c>
      <c r="C15" s="51" t="s">
        <v>14</v>
      </c>
    </row>
    <row r="16" spans="1:7" ht="14.5">
      <c r="A16" s="5">
        <v>101</v>
      </c>
      <c r="B16" s="6" t="s">
        <v>14</v>
      </c>
      <c r="C16" s="51" t="s">
        <v>14</v>
      </c>
    </row>
    <row r="17" spans="1:3" ht="14.5">
      <c r="A17" s="5">
        <v>104</v>
      </c>
      <c r="B17" s="6" t="s">
        <v>14</v>
      </c>
      <c r="C17" s="51" t="s">
        <v>14</v>
      </c>
    </row>
    <row r="18" spans="1:3" ht="14.5">
      <c r="A18" s="5">
        <v>101</v>
      </c>
      <c r="B18" s="6" t="s">
        <v>14</v>
      </c>
      <c r="C18" s="51" t="s">
        <v>14</v>
      </c>
    </row>
    <row r="19" spans="1:3" ht="14.5">
      <c r="A19" s="5">
        <v>102</v>
      </c>
      <c r="B19" s="6" t="s">
        <v>14</v>
      </c>
      <c r="C19" s="51" t="s">
        <v>14</v>
      </c>
    </row>
    <row r="21" spans="1:3" ht="15.75" customHeight="1"/>
    <row r="22" spans="1:3" ht="15.75" customHeight="1"/>
    <row r="23" spans="1:3" ht="15.75" customHeight="1"/>
    <row r="24" spans="1:3" ht="15.75" customHeight="1"/>
    <row r="25" spans="1:3" ht="15.75" customHeight="1"/>
    <row r="26" spans="1:3" ht="15.75" customHeight="1"/>
    <row r="27" spans="1:3" ht="15.75" customHeight="1"/>
    <row r="28" spans="1:3" ht="15.75" customHeight="1"/>
    <row r="29" spans="1:3" ht="15.75" customHeight="1"/>
    <row r="30" spans="1:3" ht="15.75" customHeight="1"/>
    <row r="31" spans="1:3" ht="15.75" customHeight="1"/>
    <row r="32" spans="1:3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G1"/>
    <mergeCell ref="A2:G2"/>
  </mergeCells>
  <pageMargins left="0.7" right="0.7" top="0.75" bottom="0.75" header="0" footer="0"/>
  <pageSetup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1000"/>
  <sheetViews>
    <sheetView workbookViewId="0">
      <selection sqref="A1:G1"/>
    </sheetView>
  </sheetViews>
  <sheetFormatPr defaultColWidth="14.36328125" defaultRowHeight="15" customHeight="1"/>
  <cols>
    <col min="1" max="26" width="7.90625" customWidth="1"/>
  </cols>
  <sheetData>
    <row r="1" spans="1:7" ht="18.75" customHeight="1">
      <c r="A1" s="252" t="s">
        <v>421</v>
      </c>
      <c r="B1" s="253"/>
      <c r="C1" s="253"/>
      <c r="D1" s="253"/>
      <c r="E1" s="253"/>
      <c r="F1" s="253"/>
      <c r="G1" s="253"/>
    </row>
    <row r="2" spans="1:7" ht="14.5">
      <c r="A2" s="259" t="s">
        <v>422</v>
      </c>
      <c r="B2" s="260"/>
      <c r="C2" s="260"/>
      <c r="D2" s="260"/>
      <c r="E2" s="260"/>
      <c r="F2" s="260"/>
      <c r="G2" s="260"/>
    </row>
    <row r="4" spans="1:7" ht="14.5">
      <c r="A4" s="110" t="s">
        <v>423</v>
      </c>
      <c r="B4" s="111" t="s">
        <v>295</v>
      </c>
      <c r="C4" s="111" t="s">
        <v>424</v>
      </c>
      <c r="D4" s="111" t="s">
        <v>297</v>
      </c>
    </row>
    <row r="5" spans="1:7" ht="14.5">
      <c r="A5" s="112" t="s">
        <v>425</v>
      </c>
      <c r="B5" s="113">
        <v>5535</v>
      </c>
      <c r="C5" s="113">
        <v>5414</v>
      </c>
      <c r="D5" s="113">
        <v>9027</v>
      </c>
    </row>
    <row r="6" spans="1:7" ht="14.5">
      <c r="A6" s="112" t="s">
        <v>426</v>
      </c>
      <c r="B6" s="113">
        <v>5013</v>
      </c>
      <c r="C6" s="113">
        <v>5107</v>
      </c>
      <c r="D6" s="113">
        <v>11667</v>
      </c>
    </row>
    <row r="7" spans="1:7" ht="14.5">
      <c r="A7" s="112" t="s">
        <v>427</v>
      </c>
      <c r="B7" s="113">
        <v>6597</v>
      </c>
      <c r="C7" s="113">
        <v>3858</v>
      </c>
      <c r="D7" s="113">
        <v>1507</v>
      </c>
    </row>
    <row r="8" spans="1:7" ht="14.5">
      <c r="A8" s="112" t="s">
        <v>428</v>
      </c>
      <c r="B8" s="113">
        <v>3195</v>
      </c>
      <c r="C8" s="113">
        <v>3654</v>
      </c>
      <c r="D8" s="113">
        <v>7225</v>
      </c>
    </row>
    <row r="10" spans="1:7" ht="14.5">
      <c r="A10" s="114" t="s">
        <v>427</v>
      </c>
      <c r="B10" s="111" t="s">
        <v>297</v>
      </c>
      <c r="C10" s="114">
        <f t="array" ref="C10">INDEX(A4:D8,MATCH(A10,A4:A8,0),MATCH(B10,A4:D4,0))</f>
        <v>1507</v>
      </c>
      <c r="D10" s="8" t="s">
        <v>429</v>
      </c>
    </row>
    <row r="11" spans="1:7" ht="14.5">
      <c r="A11" s="5" t="str">
        <f>A8</f>
        <v>West</v>
      </c>
      <c r="B11" s="6" t="s">
        <v>424</v>
      </c>
      <c r="C11" s="6" t="s">
        <v>14</v>
      </c>
    </row>
    <row r="12" spans="1:7" ht="14.5">
      <c r="A12" s="5" t="str">
        <f>A6</f>
        <v>South</v>
      </c>
      <c r="B12" s="6" t="s">
        <v>295</v>
      </c>
      <c r="C12" s="6" t="s">
        <v>14</v>
      </c>
    </row>
    <row r="13" spans="1:7" ht="14.5">
      <c r="A13" s="5" t="str">
        <f>A5</f>
        <v>North</v>
      </c>
      <c r="B13" s="6" t="s">
        <v>297</v>
      </c>
      <c r="C13" s="6" t="s">
        <v>14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G1"/>
    <mergeCell ref="A2:G2"/>
  </mergeCells>
  <pageMargins left="0.7" right="0.7" top="0.75" bottom="0.75" header="0" footer="0"/>
  <pageSetup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K1000"/>
  <sheetViews>
    <sheetView workbookViewId="0">
      <selection sqref="A1:K1"/>
    </sheetView>
  </sheetViews>
  <sheetFormatPr defaultColWidth="14.36328125" defaultRowHeight="15" customHeight="1"/>
  <cols>
    <col min="1" max="1" width="8.36328125" customWidth="1"/>
    <col min="2" max="2" width="11.1796875" customWidth="1"/>
    <col min="3" max="5" width="7.90625" customWidth="1"/>
    <col min="6" max="6" width="12.36328125" customWidth="1"/>
    <col min="7" max="7" width="18.453125" customWidth="1"/>
    <col min="8" max="8" width="9.90625" customWidth="1"/>
    <col min="9" max="9" width="10.90625" customWidth="1"/>
    <col min="10" max="10" width="7.90625" customWidth="1"/>
    <col min="11" max="11" width="13.7265625" customWidth="1"/>
    <col min="12" max="26" width="7.90625" customWidth="1"/>
  </cols>
  <sheetData>
    <row r="1" spans="1:11" ht="18.75" customHeight="1">
      <c r="A1" s="252" t="s">
        <v>430</v>
      </c>
      <c r="B1" s="253"/>
      <c r="C1" s="253"/>
      <c r="D1" s="253"/>
      <c r="E1" s="253"/>
      <c r="F1" s="253"/>
      <c r="G1" s="253"/>
      <c r="H1" s="253"/>
      <c r="I1" s="253"/>
      <c r="J1" s="253"/>
      <c r="K1" s="253"/>
    </row>
    <row r="2" spans="1:11" ht="14.5">
      <c r="A2" s="254" t="s">
        <v>431</v>
      </c>
      <c r="B2" s="253"/>
      <c r="C2" s="253"/>
      <c r="D2" s="253"/>
      <c r="E2" s="253"/>
      <c r="F2" s="253"/>
      <c r="G2" s="253"/>
      <c r="H2" s="253"/>
      <c r="I2" s="253"/>
      <c r="J2" s="253"/>
      <c r="K2" s="253"/>
    </row>
    <row r="4" spans="1:11" ht="45" customHeight="1">
      <c r="A4" s="115" t="s">
        <v>432</v>
      </c>
      <c r="B4" s="115" t="s">
        <v>433</v>
      </c>
      <c r="C4" s="115" t="s">
        <v>434</v>
      </c>
      <c r="D4" s="115" t="s">
        <v>435</v>
      </c>
      <c r="E4" s="115" t="s">
        <v>436</v>
      </c>
      <c r="F4" s="115" t="s">
        <v>437</v>
      </c>
      <c r="G4" s="115" t="s">
        <v>438</v>
      </c>
      <c r="H4" s="115" t="s">
        <v>294</v>
      </c>
      <c r="I4" s="115" t="s">
        <v>439</v>
      </c>
      <c r="J4" s="115" t="s">
        <v>440</v>
      </c>
      <c r="K4" s="116" t="s">
        <v>441</v>
      </c>
    </row>
    <row r="5" spans="1:11" ht="30" customHeight="1">
      <c r="A5" s="117"/>
      <c r="B5" s="5"/>
      <c r="C5" s="118"/>
      <c r="D5" s="118"/>
      <c r="E5" s="118" t="s">
        <v>442</v>
      </c>
      <c r="F5" s="5"/>
      <c r="G5" s="5"/>
      <c r="H5" s="117" t="s">
        <v>372</v>
      </c>
      <c r="I5" s="5"/>
      <c r="J5" s="6"/>
      <c r="K5" s="117"/>
    </row>
    <row r="6" spans="1:11" ht="14.5">
      <c r="A6" s="117"/>
      <c r="B6" s="5"/>
      <c r="C6" s="118"/>
      <c r="D6" s="5"/>
      <c r="E6" s="5"/>
      <c r="F6" s="5"/>
      <c r="G6" s="5"/>
      <c r="H6" s="117"/>
      <c r="I6" s="5"/>
      <c r="J6" s="5"/>
      <c r="K6" s="117"/>
    </row>
    <row r="7" spans="1:11" ht="14.5">
      <c r="A7" s="119"/>
    </row>
    <row r="8" spans="1:11" ht="14.5">
      <c r="A8" s="119"/>
    </row>
    <row r="9" spans="1:11" ht="45" customHeight="1">
      <c r="A9" s="120" t="s">
        <v>432</v>
      </c>
      <c r="B9" s="121" t="s">
        <v>433</v>
      </c>
      <c r="C9" s="121" t="s">
        <v>434</v>
      </c>
      <c r="D9" s="121" t="s">
        <v>435</v>
      </c>
      <c r="E9" s="121" t="s">
        <v>436</v>
      </c>
      <c r="F9" s="121" t="s">
        <v>437</v>
      </c>
      <c r="G9" s="121" t="s">
        <v>438</v>
      </c>
      <c r="H9" s="121" t="s">
        <v>294</v>
      </c>
      <c r="I9" s="121" t="s">
        <v>439</v>
      </c>
      <c r="J9" s="121" t="s">
        <v>440</v>
      </c>
      <c r="K9" s="122" t="s">
        <v>441</v>
      </c>
    </row>
    <row r="10" spans="1:11" ht="30" customHeight="1">
      <c r="A10" s="117">
        <v>1</v>
      </c>
      <c r="B10" s="47">
        <v>43039</v>
      </c>
      <c r="C10" s="118" t="s">
        <v>443</v>
      </c>
      <c r="D10" s="118" t="s">
        <v>444</v>
      </c>
      <c r="E10" s="118" t="s">
        <v>442</v>
      </c>
      <c r="F10" s="5" t="s">
        <v>445</v>
      </c>
      <c r="G10" s="5" t="s">
        <v>446</v>
      </c>
      <c r="H10" s="5" t="s">
        <v>372</v>
      </c>
      <c r="I10" s="123">
        <v>14</v>
      </c>
      <c r="J10" s="124">
        <v>76</v>
      </c>
      <c r="K10" s="125">
        <v>1064</v>
      </c>
    </row>
    <row r="11" spans="1:11" ht="30" customHeight="1">
      <c r="A11" s="117">
        <v>2</v>
      </c>
      <c r="B11" s="47">
        <v>42912</v>
      </c>
      <c r="C11" s="118" t="s">
        <v>447</v>
      </c>
      <c r="D11" s="118" t="s">
        <v>444</v>
      </c>
      <c r="E11" s="118" t="s">
        <v>448</v>
      </c>
      <c r="F11" s="5" t="s">
        <v>449</v>
      </c>
      <c r="G11" s="5" t="s">
        <v>450</v>
      </c>
      <c r="H11" s="5" t="s">
        <v>364</v>
      </c>
      <c r="I11" s="123">
        <v>3</v>
      </c>
      <c r="J11" s="124">
        <v>33</v>
      </c>
      <c r="K11" s="125">
        <v>99</v>
      </c>
    </row>
    <row r="12" spans="1:11" ht="30" customHeight="1">
      <c r="A12" s="117">
        <v>3</v>
      </c>
      <c r="B12" s="47">
        <v>42755</v>
      </c>
      <c r="C12" s="118" t="s">
        <v>443</v>
      </c>
      <c r="D12" s="118" t="s">
        <v>444</v>
      </c>
      <c r="E12" s="118" t="s">
        <v>451</v>
      </c>
      <c r="F12" s="5" t="s">
        <v>452</v>
      </c>
      <c r="G12" s="5" t="s">
        <v>453</v>
      </c>
      <c r="H12" s="5" t="s">
        <v>364</v>
      </c>
      <c r="I12" s="123">
        <v>3</v>
      </c>
      <c r="J12" s="124">
        <v>73</v>
      </c>
      <c r="K12" s="125">
        <v>219</v>
      </c>
    </row>
    <row r="13" spans="1:11" ht="30" customHeight="1">
      <c r="A13" s="117">
        <v>4</v>
      </c>
      <c r="B13" s="47">
        <v>43081</v>
      </c>
      <c r="C13" s="118" t="s">
        <v>454</v>
      </c>
      <c r="D13" s="118" t="s">
        <v>444</v>
      </c>
      <c r="E13" s="118" t="s">
        <v>448</v>
      </c>
      <c r="F13" s="5" t="s">
        <v>449</v>
      </c>
      <c r="G13" s="5" t="s">
        <v>450</v>
      </c>
      <c r="H13" s="5" t="s">
        <v>372</v>
      </c>
      <c r="I13" s="123">
        <v>14</v>
      </c>
      <c r="J13" s="124">
        <v>44</v>
      </c>
      <c r="K13" s="125">
        <v>616</v>
      </c>
    </row>
    <row r="14" spans="1:11" ht="30" customHeight="1">
      <c r="A14" s="117">
        <v>5</v>
      </c>
      <c r="B14" s="47">
        <v>42934</v>
      </c>
      <c r="C14" s="118" t="s">
        <v>443</v>
      </c>
      <c r="D14" s="118" t="s">
        <v>444</v>
      </c>
      <c r="E14" s="118" t="s">
        <v>455</v>
      </c>
      <c r="F14" s="5" t="s">
        <v>456</v>
      </c>
      <c r="G14" s="5" t="s">
        <v>457</v>
      </c>
      <c r="H14" s="5" t="s">
        <v>372</v>
      </c>
      <c r="I14" s="123">
        <v>14</v>
      </c>
      <c r="J14" s="124">
        <v>44</v>
      </c>
      <c r="K14" s="125">
        <v>616</v>
      </c>
    </row>
    <row r="15" spans="1:11" ht="30" customHeight="1">
      <c r="A15" s="117">
        <v>6</v>
      </c>
      <c r="B15" s="47">
        <v>42808</v>
      </c>
      <c r="C15" s="118" t="s">
        <v>443</v>
      </c>
      <c r="D15" s="118" t="s">
        <v>444</v>
      </c>
      <c r="E15" s="118" t="s">
        <v>458</v>
      </c>
      <c r="F15" s="5" t="s">
        <v>459</v>
      </c>
      <c r="G15" s="5" t="s">
        <v>460</v>
      </c>
      <c r="H15" s="5" t="s">
        <v>364</v>
      </c>
      <c r="I15" s="123">
        <v>3</v>
      </c>
      <c r="J15" s="124">
        <v>12</v>
      </c>
      <c r="K15" s="125">
        <v>36</v>
      </c>
    </row>
    <row r="16" spans="1:11" ht="30" customHeight="1">
      <c r="A16" s="117">
        <v>7</v>
      </c>
      <c r="B16" s="47">
        <v>43060</v>
      </c>
      <c r="C16" s="118" t="s">
        <v>454</v>
      </c>
      <c r="D16" s="118" t="s">
        <v>444</v>
      </c>
      <c r="E16" s="118" t="s">
        <v>455</v>
      </c>
      <c r="F16" s="5" t="s">
        <v>456</v>
      </c>
      <c r="G16" s="5" t="s">
        <v>457</v>
      </c>
      <c r="H16" s="5" t="s">
        <v>461</v>
      </c>
      <c r="I16" s="123">
        <v>33</v>
      </c>
      <c r="J16" s="124">
        <v>98</v>
      </c>
      <c r="K16" s="125">
        <v>3234</v>
      </c>
    </row>
    <row r="17" spans="1:11" ht="30" customHeight="1">
      <c r="A17" s="117">
        <v>8</v>
      </c>
      <c r="B17" s="47">
        <v>42877</v>
      </c>
      <c r="C17" s="118" t="s">
        <v>454</v>
      </c>
      <c r="D17" s="118" t="s">
        <v>444</v>
      </c>
      <c r="E17" s="118" t="s">
        <v>458</v>
      </c>
      <c r="F17" s="5" t="s">
        <v>459</v>
      </c>
      <c r="G17" s="5" t="s">
        <v>460</v>
      </c>
      <c r="H17" s="5" t="s">
        <v>461</v>
      </c>
      <c r="I17" s="123">
        <v>33</v>
      </c>
      <c r="J17" s="124">
        <v>42</v>
      </c>
      <c r="K17" s="125">
        <v>1386</v>
      </c>
    </row>
    <row r="18" spans="1:11" ht="30" customHeight="1">
      <c r="A18" s="117">
        <v>9</v>
      </c>
      <c r="B18" s="47">
        <v>43049</v>
      </c>
      <c r="C18" s="118" t="s">
        <v>454</v>
      </c>
      <c r="D18" s="118" t="s">
        <v>444</v>
      </c>
      <c r="E18" s="118" t="s">
        <v>442</v>
      </c>
      <c r="F18" s="5" t="s">
        <v>445</v>
      </c>
      <c r="G18" s="5" t="s">
        <v>446</v>
      </c>
      <c r="H18" s="5" t="s">
        <v>372</v>
      </c>
      <c r="I18" s="123">
        <v>14</v>
      </c>
      <c r="J18" s="124">
        <v>15</v>
      </c>
      <c r="K18" s="125">
        <v>210</v>
      </c>
    </row>
    <row r="19" spans="1:11" ht="30" customHeight="1">
      <c r="A19" s="117">
        <v>10</v>
      </c>
      <c r="B19" s="47">
        <v>43038</v>
      </c>
      <c r="C19" s="118" t="s">
        <v>443</v>
      </c>
      <c r="D19" s="118" t="s">
        <v>444</v>
      </c>
      <c r="E19" s="118" t="s">
        <v>451</v>
      </c>
      <c r="F19" s="5" t="s">
        <v>452</v>
      </c>
      <c r="G19" s="5" t="s">
        <v>453</v>
      </c>
      <c r="H19" s="5" t="s">
        <v>462</v>
      </c>
      <c r="I19" s="123">
        <v>24</v>
      </c>
      <c r="J19" s="124">
        <v>40</v>
      </c>
      <c r="K19" s="125">
        <v>960</v>
      </c>
    </row>
    <row r="20" spans="1:11" ht="30" customHeight="1">
      <c r="A20" s="117">
        <v>11</v>
      </c>
      <c r="B20" s="47">
        <v>42885</v>
      </c>
      <c r="C20" s="118" t="s">
        <v>454</v>
      </c>
      <c r="D20" s="118" t="s">
        <v>444</v>
      </c>
      <c r="E20" s="118" t="s">
        <v>448</v>
      </c>
      <c r="F20" s="5" t="s">
        <v>449</v>
      </c>
      <c r="G20" s="5" t="s">
        <v>450</v>
      </c>
      <c r="H20" s="5" t="s">
        <v>462</v>
      </c>
      <c r="I20" s="123">
        <v>24</v>
      </c>
      <c r="J20" s="124">
        <v>71</v>
      </c>
      <c r="K20" s="125">
        <v>1704</v>
      </c>
    </row>
    <row r="21" spans="1:11" ht="30" customHeight="1">
      <c r="A21" s="117">
        <v>12</v>
      </c>
      <c r="B21" s="47">
        <v>42868</v>
      </c>
      <c r="C21" s="118" t="s">
        <v>454</v>
      </c>
      <c r="D21" s="118" t="s">
        <v>444</v>
      </c>
      <c r="E21" s="118" t="s">
        <v>448</v>
      </c>
      <c r="F21" s="5" t="s">
        <v>449</v>
      </c>
      <c r="G21" s="5" t="s">
        <v>450</v>
      </c>
      <c r="H21" s="5" t="s">
        <v>372</v>
      </c>
      <c r="I21" s="123">
        <v>14</v>
      </c>
      <c r="J21" s="124">
        <v>84</v>
      </c>
      <c r="K21" s="125">
        <v>1176</v>
      </c>
    </row>
    <row r="22" spans="1:11" ht="30" customHeight="1">
      <c r="A22" s="117">
        <v>13</v>
      </c>
      <c r="B22" s="47">
        <v>42737</v>
      </c>
      <c r="C22" s="118" t="s">
        <v>447</v>
      </c>
      <c r="D22" s="118" t="s">
        <v>444</v>
      </c>
      <c r="E22" s="118" t="s">
        <v>455</v>
      </c>
      <c r="F22" s="5" t="s">
        <v>456</v>
      </c>
      <c r="G22" s="5" t="s">
        <v>457</v>
      </c>
      <c r="H22" s="5" t="s">
        <v>372</v>
      </c>
      <c r="I22" s="123">
        <v>14</v>
      </c>
      <c r="J22" s="124">
        <v>97</v>
      </c>
      <c r="K22" s="125">
        <v>1358</v>
      </c>
    </row>
    <row r="23" spans="1:11" ht="30" customHeight="1">
      <c r="A23" s="117">
        <v>14</v>
      </c>
      <c r="B23" s="47">
        <v>42994</v>
      </c>
      <c r="C23" s="118" t="s">
        <v>443</v>
      </c>
      <c r="D23" s="118" t="s">
        <v>444</v>
      </c>
      <c r="E23" s="118" t="s">
        <v>458</v>
      </c>
      <c r="F23" s="5" t="s">
        <v>459</v>
      </c>
      <c r="G23" s="5" t="s">
        <v>460</v>
      </c>
      <c r="H23" s="5" t="s">
        <v>364</v>
      </c>
      <c r="I23" s="123">
        <v>3</v>
      </c>
      <c r="J23" s="124">
        <v>28</v>
      </c>
      <c r="K23" s="125">
        <v>84</v>
      </c>
    </row>
    <row r="24" spans="1:11" ht="30" customHeight="1">
      <c r="A24" s="117">
        <v>14</v>
      </c>
      <c r="B24" s="47">
        <v>42994</v>
      </c>
      <c r="C24" s="118" t="s">
        <v>443</v>
      </c>
      <c r="D24" s="118" t="s">
        <v>444</v>
      </c>
      <c r="E24" s="118" t="s">
        <v>458</v>
      </c>
      <c r="F24" s="5" t="s">
        <v>459</v>
      </c>
      <c r="G24" s="5" t="s">
        <v>460</v>
      </c>
      <c r="H24" s="5" t="s">
        <v>364</v>
      </c>
      <c r="I24" s="123">
        <v>3</v>
      </c>
      <c r="J24" s="124">
        <v>28</v>
      </c>
      <c r="K24" s="125">
        <v>84</v>
      </c>
    </row>
    <row r="25" spans="1:11" ht="30" customHeight="1">
      <c r="A25" s="117">
        <v>8</v>
      </c>
      <c r="B25" s="47">
        <v>42877</v>
      </c>
      <c r="C25" s="118" t="s">
        <v>454</v>
      </c>
      <c r="D25" s="118" t="s">
        <v>444</v>
      </c>
      <c r="E25" s="118" t="s">
        <v>458</v>
      </c>
      <c r="F25" s="5" t="s">
        <v>459</v>
      </c>
      <c r="G25" s="5" t="s">
        <v>460</v>
      </c>
      <c r="H25" s="5" t="s">
        <v>461</v>
      </c>
      <c r="I25" s="123">
        <v>33</v>
      </c>
      <c r="J25" s="124">
        <v>42</v>
      </c>
      <c r="K25" s="125">
        <v>1386</v>
      </c>
    </row>
    <row r="26" spans="1:11" ht="30" customHeight="1">
      <c r="A26" s="117">
        <v>17</v>
      </c>
      <c r="B26" s="47">
        <v>42765</v>
      </c>
      <c r="C26" s="118" t="s">
        <v>463</v>
      </c>
      <c r="D26" s="118" t="s">
        <v>464</v>
      </c>
      <c r="E26" s="118" t="s">
        <v>455</v>
      </c>
      <c r="F26" s="5" t="s">
        <v>456</v>
      </c>
      <c r="G26" s="5" t="s">
        <v>457</v>
      </c>
      <c r="H26" s="5" t="s">
        <v>462</v>
      </c>
      <c r="I26" s="123">
        <v>24</v>
      </c>
      <c r="J26" s="124">
        <v>28</v>
      </c>
      <c r="K26" s="125">
        <v>672</v>
      </c>
    </row>
    <row r="27" spans="1:11" ht="30" customHeight="1">
      <c r="A27" s="117">
        <v>5</v>
      </c>
      <c r="B27" s="47">
        <v>42934</v>
      </c>
      <c r="C27" s="118" t="s">
        <v>443</v>
      </c>
      <c r="D27" s="118" t="s">
        <v>444</v>
      </c>
      <c r="E27" s="118" t="s">
        <v>455</v>
      </c>
      <c r="F27" s="5" t="s">
        <v>456</v>
      </c>
      <c r="G27" s="5" t="s">
        <v>457</v>
      </c>
      <c r="H27" s="5" t="s">
        <v>372</v>
      </c>
      <c r="I27" s="123">
        <v>14</v>
      </c>
      <c r="J27" s="124">
        <v>44</v>
      </c>
      <c r="K27" s="125">
        <v>616</v>
      </c>
    </row>
    <row r="28" spans="1:11" ht="30" customHeight="1">
      <c r="A28" s="117">
        <v>19</v>
      </c>
      <c r="B28" s="47">
        <v>42944</v>
      </c>
      <c r="C28" s="118" t="s">
        <v>463</v>
      </c>
      <c r="D28" s="118" t="s">
        <v>464</v>
      </c>
      <c r="E28" s="118" t="s">
        <v>451</v>
      </c>
      <c r="F28" s="5" t="s">
        <v>452</v>
      </c>
      <c r="G28" s="5" t="s">
        <v>453</v>
      </c>
      <c r="H28" s="5" t="s">
        <v>461</v>
      </c>
      <c r="I28" s="123">
        <v>33</v>
      </c>
      <c r="J28" s="124">
        <v>14</v>
      </c>
      <c r="K28" s="125">
        <v>462</v>
      </c>
    </row>
    <row r="29" spans="1:11" ht="30" customHeight="1">
      <c r="A29" s="117">
        <v>20</v>
      </c>
      <c r="B29" s="47">
        <v>42818</v>
      </c>
      <c r="C29" s="118" t="s">
        <v>463</v>
      </c>
      <c r="D29" s="118" t="s">
        <v>464</v>
      </c>
      <c r="E29" s="118" t="s">
        <v>448</v>
      </c>
      <c r="F29" s="5" t="s">
        <v>449</v>
      </c>
      <c r="G29" s="5" t="s">
        <v>450</v>
      </c>
      <c r="H29" s="5" t="s">
        <v>372</v>
      </c>
      <c r="I29" s="123">
        <v>14</v>
      </c>
      <c r="J29" s="124">
        <v>48</v>
      </c>
      <c r="K29" s="125">
        <v>672</v>
      </c>
    </row>
    <row r="30" spans="1:11" ht="15.75" customHeight="1"/>
    <row r="31" spans="1:11" ht="15.75" customHeight="1"/>
    <row r="32" spans="1:11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K1"/>
    <mergeCell ref="A2:K2"/>
  </mergeCells>
  <pageMargins left="0.7" right="0.7" top="0.75" bottom="0.75" header="0" footer="0"/>
  <pageSetup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H1000"/>
  <sheetViews>
    <sheetView workbookViewId="0">
      <selection sqref="A1:H1"/>
    </sheetView>
  </sheetViews>
  <sheetFormatPr defaultColWidth="14.36328125" defaultRowHeight="15" customHeight="1"/>
  <cols>
    <col min="1" max="1" width="10.7265625" customWidth="1"/>
    <col min="2" max="2" width="8.453125" customWidth="1"/>
    <col min="3" max="3" width="11.7265625" customWidth="1"/>
    <col min="4" max="4" width="8.90625" customWidth="1"/>
    <col min="5" max="7" width="7.90625" customWidth="1"/>
    <col min="8" max="8" width="12.6328125" customWidth="1"/>
    <col min="9" max="26" width="7.90625" customWidth="1"/>
  </cols>
  <sheetData>
    <row r="1" spans="1:8" ht="18.75" customHeight="1">
      <c r="A1" s="252" t="s">
        <v>465</v>
      </c>
      <c r="B1" s="253"/>
      <c r="C1" s="253"/>
      <c r="D1" s="253"/>
      <c r="E1" s="253"/>
      <c r="F1" s="253"/>
      <c r="G1" s="253"/>
      <c r="H1" s="253"/>
    </row>
    <row r="2" spans="1:8" ht="14.5">
      <c r="A2" s="259" t="s">
        <v>466</v>
      </c>
      <c r="B2" s="260"/>
      <c r="C2" s="260"/>
      <c r="D2" s="260"/>
      <c r="E2" s="260"/>
      <c r="F2" s="260"/>
      <c r="G2" s="260"/>
    </row>
    <row r="4" spans="1:8" ht="15.75" customHeight="1">
      <c r="A4" s="126" t="s">
        <v>467</v>
      </c>
      <c r="B4" s="126" t="s">
        <v>468</v>
      </c>
      <c r="C4" s="126" t="s">
        <v>228</v>
      </c>
      <c r="D4" s="126" t="s">
        <v>469</v>
      </c>
      <c r="E4" s="127"/>
      <c r="F4" s="128"/>
      <c r="G4" s="126" t="s">
        <v>469</v>
      </c>
      <c r="H4" s="126" t="s">
        <v>468</v>
      </c>
    </row>
    <row r="5" spans="1:8" ht="15.75" customHeight="1">
      <c r="A5" s="22" t="s">
        <v>470</v>
      </c>
      <c r="B5" s="129">
        <v>92671</v>
      </c>
      <c r="C5" s="22" t="s">
        <v>315</v>
      </c>
      <c r="D5" s="22" t="s">
        <v>471</v>
      </c>
      <c r="E5" s="127"/>
      <c r="F5" s="128"/>
      <c r="G5" s="22" t="s">
        <v>471</v>
      </c>
      <c r="H5" s="129">
        <f t="array" ref="H5">INDEX($B$2:$B$21,MATCH(G5,$D$2:$D$21,0))</f>
        <v>92671</v>
      </c>
    </row>
    <row r="6" spans="1:8" ht="15.75" customHeight="1">
      <c r="A6" s="22" t="s">
        <v>472</v>
      </c>
      <c r="B6" s="129">
        <v>84120</v>
      </c>
      <c r="C6" s="22" t="s">
        <v>473</v>
      </c>
      <c r="D6" s="22" t="s">
        <v>474</v>
      </c>
      <c r="E6" s="127"/>
      <c r="F6" s="128"/>
      <c r="G6" s="22" t="s">
        <v>474</v>
      </c>
      <c r="H6" s="129" t="s">
        <v>14</v>
      </c>
    </row>
    <row r="7" spans="1:8" ht="15.75" customHeight="1">
      <c r="A7" s="22" t="s">
        <v>475</v>
      </c>
      <c r="B7" s="129">
        <v>50793</v>
      </c>
      <c r="C7" s="22" t="s">
        <v>235</v>
      </c>
      <c r="D7" s="22" t="s">
        <v>476</v>
      </c>
      <c r="E7" s="127"/>
      <c r="F7" s="128"/>
      <c r="G7" s="22" t="s">
        <v>476</v>
      </c>
      <c r="H7" s="129" t="s">
        <v>14</v>
      </c>
    </row>
    <row r="8" spans="1:8" ht="15.75" customHeight="1">
      <c r="A8" s="22" t="s">
        <v>477</v>
      </c>
      <c r="B8" s="129">
        <v>77833</v>
      </c>
      <c r="C8" s="22" t="s">
        <v>478</v>
      </c>
      <c r="D8" s="22" t="s">
        <v>479</v>
      </c>
      <c r="E8" s="127"/>
      <c r="F8" s="128"/>
      <c r="G8" s="22" t="s">
        <v>479</v>
      </c>
      <c r="H8" s="129" t="s">
        <v>14</v>
      </c>
    </row>
    <row r="9" spans="1:8" ht="15.75" customHeight="1">
      <c r="A9" s="22" t="s">
        <v>480</v>
      </c>
      <c r="B9" s="129">
        <v>58914</v>
      </c>
      <c r="C9" s="22" t="s">
        <v>246</v>
      </c>
      <c r="D9" s="22" t="s">
        <v>481</v>
      </c>
      <c r="E9" s="127"/>
      <c r="F9" s="128"/>
      <c r="G9" s="22" t="s">
        <v>481</v>
      </c>
      <c r="H9" s="129" t="s">
        <v>14</v>
      </c>
    </row>
    <row r="10" spans="1:8" ht="15.75" customHeight="1">
      <c r="A10" s="22" t="s">
        <v>482</v>
      </c>
      <c r="B10" s="129">
        <v>51096</v>
      </c>
      <c r="C10" s="22" t="s">
        <v>483</v>
      </c>
      <c r="D10" s="22" t="s">
        <v>484</v>
      </c>
      <c r="E10" s="127"/>
      <c r="F10" s="128"/>
      <c r="G10" s="22" t="s">
        <v>484</v>
      </c>
      <c r="H10" s="129" t="s">
        <v>14</v>
      </c>
    </row>
    <row r="11" spans="1:8" ht="15.75" customHeight="1">
      <c r="A11" s="22" t="s">
        <v>485</v>
      </c>
      <c r="B11" s="129">
        <v>83735</v>
      </c>
      <c r="C11" s="22" t="s">
        <v>235</v>
      </c>
      <c r="D11" s="22" t="s">
        <v>486</v>
      </c>
      <c r="E11" s="127"/>
      <c r="F11" s="128"/>
      <c r="G11" s="22" t="s">
        <v>486</v>
      </c>
      <c r="H11" s="129" t="s">
        <v>14</v>
      </c>
    </row>
    <row r="12" spans="1:8" ht="15.75" customHeight="1">
      <c r="A12" s="22" t="s">
        <v>487</v>
      </c>
      <c r="B12" s="129">
        <v>74418</v>
      </c>
      <c r="C12" s="22" t="s">
        <v>483</v>
      </c>
      <c r="D12" s="22" t="s">
        <v>488</v>
      </c>
      <c r="E12" s="127"/>
      <c r="F12" s="128"/>
      <c r="G12" s="22" t="s">
        <v>488</v>
      </c>
      <c r="H12" s="129" t="s">
        <v>14</v>
      </c>
    </row>
    <row r="13" spans="1:8" ht="15.75" customHeight="1">
      <c r="A13" s="22" t="s">
        <v>489</v>
      </c>
      <c r="B13" s="129">
        <v>51366</v>
      </c>
      <c r="C13" s="22" t="s">
        <v>315</v>
      </c>
      <c r="D13" s="22" t="s">
        <v>490</v>
      </c>
      <c r="E13" s="127"/>
      <c r="F13" s="128"/>
      <c r="G13" s="22" t="s">
        <v>490</v>
      </c>
      <c r="H13" s="129" t="s">
        <v>14</v>
      </c>
    </row>
    <row r="14" spans="1:8" ht="15.75" customHeight="1">
      <c r="A14" s="22" t="s">
        <v>491</v>
      </c>
      <c r="B14" s="129">
        <v>54600</v>
      </c>
      <c r="C14" s="22" t="s">
        <v>246</v>
      </c>
      <c r="D14" s="22" t="s">
        <v>492</v>
      </c>
      <c r="E14" s="127"/>
      <c r="F14" s="128"/>
      <c r="G14" s="22" t="s">
        <v>492</v>
      </c>
      <c r="H14" s="129" t="s">
        <v>14</v>
      </c>
    </row>
    <row r="15" spans="1:8" ht="15.75" customHeight="1">
      <c r="A15" s="22" t="s">
        <v>493</v>
      </c>
      <c r="B15" s="129">
        <v>93509</v>
      </c>
      <c r="C15" s="22" t="s">
        <v>473</v>
      </c>
      <c r="D15" s="22" t="s">
        <v>494</v>
      </c>
      <c r="E15" s="127"/>
      <c r="F15" s="128"/>
      <c r="G15" s="22" t="s">
        <v>494</v>
      </c>
      <c r="H15" s="129" t="s">
        <v>14</v>
      </c>
    </row>
    <row r="16" spans="1:8" ht="15.75" customHeight="1">
      <c r="A16" s="22" t="s">
        <v>495</v>
      </c>
      <c r="B16" s="129">
        <v>80105</v>
      </c>
      <c r="C16" s="22" t="s">
        <v>246</v>
      </c>
      <c r="D16" s="22" t="s">
        <v>496</v>
      </c>
      <c r="E16" s="127"/>
      <c r="F16" s="128"/>
      <c r="G16" s="22" t="s">
        <v>496</v>
      </c>
      <c r="H16" s="129" t="s">
        <v>14</v>
      </c>
    </row>
    <row r="17" spans="1:8" ht="15.75" customHeight="1">
      <c r="A17" s="22" t="s">
        <v>497</v>
      </c>
      <c r="B17" s="129">
        <v>60802</v>
      </c>
      <c r="C17" s="22" t="s">
        <v>235</v>
      </c>
      <c r="D17" s="22" t="s">
        <v>498</v>
      </c>
      <c r="E17" s="127"/>
      <c r="F17" s="128"/>
      <c r="G17" s="22" t="s">
        <v>498</v>
      </c>
      <c r="H17" s="129" t="s">
        <v>14</v>
      </c>
    </row>
    <row r="18" spans="1:8" ht="15.75" customHeight="1">
      <c r="A18" s="22" t="s">
        <v>499</v>
      </c>
      <c r="B18" s="129">
        <v>76260</v>
      </c>
      <c r="C18" s="22" t="s">
        <v>315</v>
      </c>
      <c r="D18" s="22" t="s">
        <v>500</v>
      </c>
      <c r="E18" s="127"/>
      <c r="F18" s="128"/>
      <c r="G18" s="22" t="s">
        <v>500</v>
      </c>
      <c r="H18" s="129" t="s">
        <v>14</v>
      </c>
    </row>
    <row r="19" spans="1:8" ht="15.75" customHeight="1">
      <c r="A19" s="22" t="s">
        <v>501</v>
      </c>
      <c r="B19" s="129">
        <v>88965</v>
      </c>
      <c r="C19" s="22" t="s">
        <v>483</v>
      </c>
      <c r="D19" s="22" t="s">
        <v>502</v>
      </c>
      <c r="E19" s="127"/>
      <c r="F19" s="128"/>
      <c r="G19" s="22" t="s">
        <v>502</v>
      </c>
      <c r="H19" s="129" t="s">
        <v>14</v>
      </c>
    </row>
    <row r="20" spans="1:8" ht="15.75" customHeight="1">
      <c r="A20" s="22" t="s">
        <v>503</v>
      </c>
      <c r="B20" s="129">
        <v>63288</v>
      </c>
      <c r="C20" s="22" t="s">
        <v>473</v>
      </c>
      <c r="D20" s="22" t="s">
        <v>504</v>
      </c>
      <c r="E20" s="127"/>
      <c r="F20" s="128"/>
      <c r="G20" s="22" t="s">
        <v>504</v>
      </c>
      <c r="H20" s="129" t="s">
        <v>14</v>
      </c>
    </row>
    <row r="21" spans="1:8" ht="15.75" customHeight="1">
      <c r="A21" s="22" t="s">
        <v>505</v>
      </c>
      <c r="B21" s="129">
        <v>45742</v>
      </c>
      <c r="C21" s="22" t="s">
        <v>315</v>
      </c>
      <c r="D21" s="22" t="s">
        <v>506</v>
      </c>
      <c r="E21" s="127"/>
      <c r="F21" s="128"/>
      <c r="G21" s="22" t="s">
        <v>506</v>
      </c>
      <c r="H21" s="129" t="s">
        <v>14</v>
      </c>
    </row>
    <row r="22" spans="1:8" ht="15.75" customHeight="1">
      <c r="A22" s="22" t="s">
        <v>173</v>
      </c>
      <c r="B22" s="129">
        <v>88354</v>
      </c>
      <c r="C22" s="22" t="s">
        <v>235</v>
      </c>
      <c r="D22" s="22" t="s">
        <v>507</v>
      </c>
      <c r="E22" s="127"/>
      <c r="F22" s="128"/>
      <c r="G22" s="22" t="s">
        <v>507</v>
      </c>
      <c r="H22" s="129" t="s">
        <v>14</v>
      </c>
    </row>
    <row r="23" spans="1:8" ht="15.75" customHeight="1">
      <c r="A23" s="22" t="s">
        <v>508</v>
      </c>
      <c r="B23" s="129">
        <v>76641</v>
      </c>
      <c r="C23" s="22" t="s">
        <v>235</v>
      </c>
      <c r="D23" s="22" t="s">
        <v>509</v>
      </c>
      <c r="E23" s="127"/>
      <c r="F23" s="128"/>
      <c r="G23" s="22" t="s">
        <v>509</v>
      </c>
      <c r="H23" s="129" t="s">
        <v>14</v>
      </c>
    </row>
    <row r="24" spans="1:8" ht="15.75" customHeight="1">
      <c r="A24" s="22" t="s">
        <v>205</v>
      </c>
      <c r="B24" s="129">
        <v>61678</v>
      </c>
      <c r="C24" s="22" t="s">
        <v>315</v>
      </c>
      <c r="D24" s="22" t="s">
        <v>510</v>
      </c>
      <c r="E24" s="127"/>
      <c r="F24" s="128"/>
      <c r="G24" s="22" t="s">
        <v>510</v>
      </c>
      <c r="H24" s="129" t="s">
        <v>14</v>
      </c>
    </row>
    <row r="25" spans="1:8" ht="15.75" customHeight="1"/>
    <row r="26" spans="1:8" ht="15.75" customHeight="1"/>
    <row r="27" spans="1:8" ht="15.75" customHeight="1"/>
    <row r="28" spans="1:8" ht="15.75" customHeight="1"/>
    <row r="29" spans="1:8" ht="15.75" customHeight="1"/>
    <row r="30" spans="1:8" ht="15.75" customHeight="1"/>
    <row r="31" spans="1:8" ht="15.75" customHeight="1"/>
    <row r="32" spans="1:8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H1"/>
    <mergeCell ref="A2:G2"/>
  </mergeCells>
  <pageMargins left="0.7" right="0.7" top="0.75" bottom="0.75" header="0" footer="0"/>
  <pageSetup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H1000"/>
  <sheetViews>
    <sheetView workbookViewId="0">
      <selection sqref="A1:H1"/>
    </sheetView>
  </sheetViews>
  <sheetFormatPr defaultColWidth="14.36328125" defaultRowHeight="15" customHeight="1"/>
  <cols>
    <col min="1" max="1" width="11.54296875" customWidth="1"/>
    <col min="2" max="2" width="8.453125" customWidth="1"/>
    <col min="3" max="3" width="12.90625" customWidth="1"/>
    <col min="4" max="4" width="11.26953125" customWidth="1"/>
    <col min="5" max="7" width="7.90625" customWidth="1"/>
    <col min="8" max="8" width="11.54296875" customWidth="1"/>
    <col min="9" max="26" width="7.90625" customWidth="1"/>
  </cols>
  <sheetData>
    <row r="1" spans="1:8" ht="18.75" customHeight="1">
      <c r="A1" s="252" t="s">
        <v>511</v>
      </c>
      <c r="B1" s="253"/>
      <c r="C1" s="253"/>
      <c r="D1" s="253"/>
      <c r="E1" s="253"/>
      <c r="F1" s="253"/>
      <c r="G1" s="253"/>
      <c r="H1" s="253"/>
    </row>
    <row r="2" spans="1:8" ht="14.5">
      <c r="A2" s="254" t="s">
        <v>512</v>
      </c>
      <c r="B2" s="253"/>
      <c r="C2" s="253"/>
      <c r="D2" s="253"/>
      <c r="E2" s="253"/>
      <c r="F2" s="253"/>
      <c r="G2" s="253"/>
      <c r="H2" s="253"/>
    </row>
    <row r="4" spans="1:8" ht="15.75" customHeight="1">
      <c r="A4" s="126" t="s">
        <v>467</v>
      </c>
      <c r="B4" s="126" t="s">
        <v>468</v>
      </c>
      <c r="C4" s="126" t="s">
        <v>228</v>
      </c>
      <c r="D4" s="126" t="s">
        <v>469</v>
      </c>
      <c r="E4" s="127"/>
      <c r="F4" s="128"/>
      <c r="G4" s="126" t="s">
        <v>469</v>
      </c>
      <c r="H4" s="126" t="s">
        <v>468</v>
      </c>
    </row>
    <row r="5" spans="1:8" ht="15.75" customHeight="1">
      <c r="A5" s="22" t="s">
        <v>470</v>
      </c>
      <c r="B5" s="129">
        <v>92671</v>
      </c>
      <c r="C5" s="22" t="s">
        <v>315</v>
      </c>
      <c r="D5" s="22" t="s">
        <v>471</v>
      </c>
      <c r="E5" s="127"/>
      <c r="F5" s="128"/>
      <c r="G5" s="22" t="s">
        <v>471</v>
      </c>
      <c r="H5" s="129">
        <f>LOOKUP(G5,$D$2:$D$21,$B$2:$B$21)</f>
        <v>92671</v>
      </c>
    </row>
    <row r="6" spans="1:8" ht="15.75" customHeight="1">
      <c r="A6" s="22" t="s">
        <v>472</v>
      </c>
      <c r="B6" s="129">
        <v>84120</v>
      </c>
      <c r="C6" s="22" t="s">
        <v>473</v>
      </c>
      <c r="D6" s="22" t="s">
        <v>474</v>
      </c>
      <c r="E6" s="127"/>
      <c r="F6" s="128"/>
      <c r="G6" s="22" t="s">
        <v>474</v>
      </c>
      <c r="H6" s="129" t="s">
        <v>14</v>
      </c>
    </row>
    <row r="7" spans="1:8" ht="15.75" customHeight="1">
      <c r="A7" s="22" t="s">
        <v>475</v>
      </c>
      <c r="B7" s="129">
        <v>50793</v>
      </c>
      <c r="C7" s="22" t="s">
        <v>235</v>
      </c>
      <c r="D7" s="22" t="s">
        <v>476</v>
      </c>
      <c r="E7" s="127"/>
      <c r="F7" s="128"/>
      <c r="G7" s="22" t="s">
        <v>476</v>
      </c>
      <c r="H7" s="129" t="s">
        <v>14</v>
      </c>
    </row>
    <row r="8" spans="1:8" ht="15.75" customHeight="1">
      <c r="A8" s="22" t="s">
        <v>477</v>
      </c>
      <c r="B8" s="129">
        <v>77833</v>
      </c>
      <c r="C8" s="22" t="s">
        <v>478</v>
      </c>
      <c r="D8" s="22" t="s">
        <v>479</v>
      </c>
      <c r="E8" s="127"/>
      <c r="F8" s="128"/>
      <c r="G8" s="22" t="s">
        <v>479</v>
      </c>
      <c r="H8" s="129" t="s">
        <v>14</v>
      </c>
    </row>
    <row r="9" spans="1:8" ht="15.75" customHeight="1">
      <c r="A9" s="22" t="s">
        <v>480</v>
      </c>
      <c r="B9" s="129">
        <v>58914</v>
      </c>
      <c r="C9" s="22" t="s">
        <v>246</v>
      </c>
      <c r="D9" s="22" t="s">
        <v>481</v>
      </c>
      <c r="E9" s="127"/>
      <c r="F9" s="128"/>
      <c r="G9" s="22" t="s">
        <v>481</v>
      </c>
      <c r="H9" s="129" t="s">
        <v>14</v>
      </c>
    </row>
    <row r="10" spans="1:8" ht="15.75" customHeight="1">
      <c r="A10" s="22" t="s">
        <v>482</v>
      </c>
      <c r="B10" s="129">
        <v>51096</v>
      </c>
      <c r="C10" s="22" t="s">
        <v>483</v>
      </c>
      <c r="D10" s="22" t="s">
        <v>484</v>
      </c>
      <c r="E10" s="127"/>
      <c r="F10" s="128"/>
      <c r="G10" s="22" t="s">
        <v>484</v>
      </c>
      <c r="H10" s="129" t="s">
        <v>14</v>
      </c>
    </row>
    <row r="11" spans="1:8" ht="15.75" customHeight="1">
      <c r="A11" s="22" t="s">
        <v>485</v>
      </c>
      <c r="B11" s="129">
        <v>83735</v>
      </c>
      <c r="C11" s="22" t="s">
        <v>235</v>
      </c>
      <c r="D11" s="22" t="s">
        <v>486</v>
      </c>
      <c r="E11" s="127"/>
      <c r="F11" s="128"/>
      <c r="G11" s="22" t="s">
        <v>486</v>
      </c>
      <c r="H11" s="129" t="s">
        <v>14</v>
      </c>
    </row>
    <row r="12" spans="1:8" ht="15.75" customHeight="1">
      <c r="A12" s="22" t="s">
        <v>487</v>
      </c>
      <c r="B12" s="129">
        <v>74418</v>
      </c>
      <c r="C12" s="22" t="s">
        <v>483</v>
      </c>
      <c r="D12" s="22" t="s">
        <v>488</v>
      </c>
      <c r="E12" s="127"/>
      <c r="F12" s="128"/>
      <c r="G12" s="22" t="s">
        <v>488</v>
      </c>
      <c r="H12" s="129" t="s">
        <v>14</v>
      </c>
    </row>
    <row r="13" spans="1:8" ht="15.75" customHeight="1">
      <c r="A13" s="22" t="s">
        <v>489</v>
      </c>
      <c r="B13" s="129">
        <v>51366</v>
      </c>
      <c r="C13" s="22" t="s">
        <v>315</v>
      </c>
      <c r="D13" s="22" t="s">
        <v>490</v>
      </c>
      <c r="E13" s="127"/>
      <c r="F13" s="128"/>
      <c r="G13" s="22" t="s">
        <v>490</v>
      </c>
      <c r="H13" s="129" t="s">
        <v>14</v>
      </c>
    </row>
    <row r="14" spans="1:8" ht="15.75" customHeight="1">
      <c r="A14" s="22" t="s">
        <v>491</v>
      </c>
      <c r="B14" s="129">
        <v>54600</v>
      </c>
      <c r="C14" s="22" t="s">
        <v>246</v>
      </c>
      <c r="D14" s="22" t="s">
        <v>492</v>
      </c>
      <c r="E14" s="127"/>
      <c r="F14" s="128"/>
      <c r="G14" s="22" t="s">
        <v>492</v>
      </c>
      <c r="H14" s="129" t="s">
        <v>14</v>
      </c>
    </row>
    <row r="15" spans="1:8" ht="15.75" customHeight="1">
      <c r="A15" s="22" t="s">
        <v>493</v>
      </c>
      <c r="B15" s="129">
        <v>93509</v>
      </c>
      <c r="C15" s="22" t="s">
        <v>473</v>
      </c>
      <c r="D15" s="22" t="s">
        <v>494</v>
      </c>
      <c r="E15" s="127"/>
      <c r="F15" s="128"/>
      <c r="G15" s="22" t="s">
        <v>494</v>
      </c>
      <c r="H15" s="129" t="s">
        <v>14</v>
      </c>
    </row>
    <row r="16" spans="1:8" ht="15.75" customHeight="1">
      <c r="A16" s="22" t="s">
        <v>495</v>
      </c>
      <c r="B16" s="129">
        <v>80105</v>
      </c>
      <c r="C16" s="22" t="s">
        <v>246</v>
      </c>
      <c r="D16" s="22" t="s">
        <v>496</v>
      </c>
      <c r="E16" s="127"/>
      <c r="F16" s="128"/>
      <c r="G16" s="22" t="s">
        <v>496</v>
      </c>
      <c r="H16" s="129" t="s">
        <v>14</v>
      </c>
    </row>
    <row r="17" spans="1:8" ht="15.75" customHeight="1">
      <c r="A17" s="22" t="s">
        <v>497</v>
      </c>
      <c r="B17" s="129">
        <v>60802</v>
      </c>
      <c r="C17" s="22" t="s">
        <v>235</v>
      </c>
      <c r="D17" s="22" t="s">
        <v>498</v>
      </c>
      <c r="E17" s="127"/>
      <c r="F17" s="128"/>
      <c r="G17" s="22" t="s">
        <v>498</v>
      </c>
      <c r="H17" s="129" t="s">
        <v>14</v>
      </c>
    </row>
    <row r="18" spans="1:8" ht="15.75" customHeight="1">
      <c r="A18" s="22" t="s">
        <v>499</v>
      </c>
      <c r="B18" s="129">
        <v>76260</v>
      </c>
      <c r="C18" s="22" t="s">
        <v>315</v>
      </c>
      <c r="D18" s="22" t="s">
        <v>500</v>
      </c>
      <c r="E18" s="127"/>
      <c r="F18" s="128"/>
      <c r="G18" s="22" t="s">
        <v>500</v>
      </c>
      <c r="H18" s="129" t="s">
        <v>14</v>
      </c>
    </row>
    <row r="19" spans="1:8" ht="15.75" customHeight="1">
      <c r="A19" s="22" t="s">
        <v>501</v>
      </c>
      <c r="B19" s="129">
        <v>88965</v>
      </c>
      <c r="C19" s="22" t="s">
        <v>483</v>
      </c>
      <c r="D19" s="22" t="s">
        <v>502</v>
      </c>
      <c r="E19" s="127"/>
      <c r="F19" s="128"/>
      <c r="G19" s="22" t="s">
        <v>502</v>
      </c>
      <c r="H19" s="129" t="s">
        <v>14</v>
      </c>
    </row>
    <row r="20" spans="1:8" ht="15.75" customHeight="1">
      <c r="A20" s="22" t="s">
        <v>503</v>
      </c>
      <c r="B20" s="129">
        <v>63288</v>
      </c>
      <c r="C20" s="22" t="s">
        <v>473</v>
      </c>
      <c r="D20" s="22" t="s">
        <v>504</v>
      </c>
      <c r="E20" s="127"/>
      <c r="F20" s="128"/>
      <c r="G20" s="22" t="s">
        <v>504</v>
      </c>
      <c r="H20" s="129" t="s">
        <v>14</v>
      </c>
    </row>
    <row r="21" spans="1:8" ht="15.75" customHeight="1">
      <c r="A21" s="22" t="s">
        <v>505</v>
      </c>
      <c r="B21" s="129">
        <v>45742</v>
      </c>
      <c r="C21" s="22" t="s">
        <v>315</v>
      </c>
      <c r="D21" s="22" t="s">
        <v>506</v>
      </c>
      <c r="E21" s="127"/>
      <c r="F21" s="128"/>
      <c r="G21" s="22" t="s">
        <v>506</v>
      </c>
      <c r="H21" s="129" t="s">
        <v>14</v>
      </c>
    </row>
    <row r="22" spans="1:8" ht="15.75" customHeight="1">
      <c r="A22" s="22" t="s">
        <v>173</v>
      </c>
      <c r="B22" s="129">
        <v>88354</v>
      </c>
      <c r="C22" s="22" t="s">
        <v>235</v>
      </c>
      <c r="D22" s="22" t="s">
        <v>507</v>
      </c>
      <c r="E22" s="127"/>
      <c r="F22" s="128"/>
      <c r="G22" s="22" t="s">
        <v>507</v>
      </c>
      <c r="H22" s="129" t="s">
        <v>14</v>
      </c>
    </row>
    <row r="23" spans="1:8" ht="15.75" customHeight="1">
      <c r="A23" s="22" t="s">
        <v>508</v>
      </c>
      <c r="B23" s="129">
        <v>76641</v>
      </c>
      <c r="C23" s="22" t="s">
        <v>235</v>
      </c>
      <c r="D23" s="22" t="s">
        <v>509</v>
      </c>
      <c r="E23" s="127"/>
      <c r="F23" s="128"/>
      <c r="G23" s="22" t="s">
        <v>509</v>
      </c>
      <c r="H23" s="129" t="s">
        <v>14</v>
      </c>
    </row>
    <row r="24" spans="1:8" ht="15.75" customHeight="1">
      <c r="A24" s="22" t="s">
        <v>205</v>
      </c>
      <c r="B24" s="129">
        <v>61678</v>
      </c>
      <c r="C24" s="22" t="s">
        <v>315</v>
      </c>
      <c r="D24" s="22" t="s">
        <v>510</v>
      </c>
      <c r="E24" s="127"/>
      <c r="F24" s="128"/>
      <c r="G24" s="22" t="s">
        <v>510</v>
      </c>
      <c r="H24" s="129" t="s">
        <v>14</v>
      </c>
    </row>
    <row r="25" spans="1:8" ht="15.75" customHeight="1"/>
    <row r="26" spans="1:8" ht="15.75" customHeight="1">
      <c r="A26" s="130" t="s">
        <v>513</v>
      </c>
      <c r="H26" s="131" t="s">
        <v>27</v>
      </c>
    </row>
    <row r="27" spans="1:8" ht="15.75" customHeight="1">
      <c r="A27" s="130" t="s">
        <v>514</v>
      </c>
      <c r="H27" s="132" t="s">
        <v>29</v>
      </c>
    </row>
    <row r="28" spans="1:8" ht="15.75" customHeight="1">
      <c r="A28" s="8" t="s">
        <v>515</v>
      </c>
      <c r="H28" s="49" t="s">
        <v>29</v>
      </c>
    </row>
    <row r="29" spans="1:8" ht="15.75" customHeight="1"/>
    <row r="30" spans="1:8" ht="15.75" customHeight="1"/>
    <row r="31" spans="1:8" ht="15.75" customHeight="1"/>
    <row r="32" spans="1:8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H1"/>
    <mergeCell ref="A2:H2"/>
  </mergeCells>
  <pageMargins left="0.7" right="0.7" top="0.75" bottom="0.75" header="0" footer="0"/>
  <pageSetup orientation="landscape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H1000"/>
  <sheetViews>
    <sheetView workbookViewId="0">
      <selection sqref="A1:H1"/>
    </sheetView>
  </sheetViews>
  <sheetFormatPr defaultColWidth="14.36328125" defaultRowHeight="15" customHeight="1"/>
  <cols>
    <col min="1" max="1" width="12.54296875" customWidth="1"/>
    <col min="2" max="3" width="10.7265625" customWidth="1"/>
    <col min="4" max="4" width="11.453125" customWidth="1"/>
    <col min="5" max="5" width="7.90625" customWidth="1"/>
    <col min="6" max="6" width="19.26953125" customWidth="1"/>
    <col min="7" max="26" width="7.90625" customWidth="1"/>
  </cols>
  <sheetData>
    <row r="1" spans="1:8" ht="18.75" customHeight="1">
      <c r="A1" s="252" t="s">
        <v>516</v>
      </c>
      <c r="B1" s="253"/>
      <c r="C1" s="253"/>
      <c r="D1" s="253"/>
      <c r="E1" s="253"/>
      <c r="F1" s="253"/>
      <c r="G1" s="253"/>
      <c r="H1" s="253"/>
    </row>
    <row r="2" spans="1:8" ht="14.5">
      <c r="A2" s="254" t="s">
        <v>517</v>
      </c>
      <c r="B2" s="253"/>
      <c r="C2" s="253"/>
      <c r="D2" s="253"/>
      <c r="E2" s="253"/>
      <c r="F2" s="253"/>
      <c r="G2" s="253"/>
      <c r="H2" s="253"/>
    </row>
    <row r="4" spans="1:8" ht="14.5">
      <c r="A4" s="133" t="s">
        <v>80</v>
      </c>
      <c r="B4" s="133" t="s">
        <v>67</v>
      </c>
      <c r="C4" s="133" t="s">
        <v>68</v>
      </c>
      <c r="D4" s="133" t="s">
        <v>518</v>
      </c>
      <c r="E4" s="133" t="s">
        <v>519</v>
      </c>
      <c r="F4" s="133" t="s">
        <v>520</v>
      </c>
    </row>
    <row r="5" spans="1:8" ht="14.5">
      <c r="A5" s="134" t="s">
        <v>521</v>
      </c>
      <c r="B5" s="135" t="s">
        <v>522</v>
      </c>
      <c r="C5" s="135" t="s">
        <v>522</v>
      </c>
      <c r="D5" s="135" t="s">
        <v>523</v>
      </c>
      <c r="E5" s="135" t="s">
        <v>522</v>
      </c>
      <c r="F5" s="134" t="b">
        <f>AND(B5="PASS",C5="PASS",D5="PASS",E5="PASS")</f>
        <v>0</v>
      </c>
    </row>
    <row r="6" spans="1:8" ht="14.5">
      <c r="A6" s="134" t="s">
        <v>524</v>
      </c>
      <c r="B6" s="135" t="s">
        <v>522</v>
      </c>
      <c r="C6" s="135" t="s">
        <v>522</v>
      </c>
      <c r="D6" s="135" t="s">
        <v>522</v>
      </c>
      <c r="E6" s="135" t="s">
        <v>522</v>
      </c>
      <c r="F6" s="134" t="s">
        <v>14</v>
      </c>
    </row>
    <row r="7" spans="1:8" ht="14.5">
      <c r="A7" s="134" t="s">
        <v>525</v>
      </c>
      <c r="B7" s="135" t="s">
        <v>522</v>
      </c>
      <c r="C7" s="135" t="s">
        <v>523</v>
      </c>
      <c r="D7" s="135" t="s">
        <v>522</v>
      </c>
      <c r="E7" s="135" t="s">
        <v>522</v>
      </c>
      <c r="F7" s="134" t="s">
        <v>14</v>
      </c>
    </row>
    <row r="8" spans="1:8" ht="14.5">
      <c r="A8" s="134" t="s">
        <v>526</v>
      </c>
      <c r="B8" s="135" t="s">
        <v>522</v>
      </c>
      <c r="C8" s="135" t="s">
        <v>522</v>
      </c>
      <c r="D8" s="135" t="s">
        <v>522</v>
      </c>
      <c r="E8" s="135" t="s">
        <v>522</v>
      </c>
      <c r="F8" s="134" t="s">
        <v>14</v>
      </c>
    </row>
    <row r="9" spans="1:8" ht="14.5">
      <c r="A9" s="134" t="s">
        <v>527</v>
      </c>
      <c r="B9" s="135" t="s">
        <v>522</v>
      </c>
      <c r="C9" s="135" t="s">
        <v>523</v>
      </c>
      <c r="D9" s="135" t="s">
        <v>522</v>
      </c>
      <c r="E9" s="135" t="s">
        <v>522</v>
      </c>
      <c r="F9" s="134" t="s">
        <v>14</v>
      </c>
    </row>
    <row r="10" spans="1:8" ht="14.5">
      <c r="A10" s="134" t="s">
        <v>528</v>
      </c>
      <c r="B10" s="135" t="s">
        <v>523</v>
      </c>
      <c r="C10" s="135" t="s">
        <v>522</v>
      </c>
      <c r="D10" s="135" t="s">
        <v>522</v>
      </c>
      <c r="E10" s="135" t="s">
        <v>522</v>
      </c>
      <c r="F10" s="134" t="s">
        <v>14</v>
      </c>
    </row>
    <row r="11" spans="1:8" ht="14.5">
      <c r="A11" s="134" t="s">
        <v>529</v>
      </c>
      <c r="B11" s="135" t="s">
        <v>522</v>
      </c>
      <c r="C11" s="135" t="s">
        <v>522</v>
      </c>
      <c r="D11" s="135" t="s">
        <v>522</v>
      </c>
      <c r="E11" s="135" t="s">
        <v>523</v>
      </c>
      <c r="F11" s="134" t="s">
        <v>14</v>
      </c>
    </row>
    <row r="12" spans="1:8" ht="14.5">
      <c r="A12" s="134" t="s">
        <v>530</v>
      </c>
      <c r="B12" s="135" t="s">
        <v>522</v>
      </c>
      <c r="C12" s="135" t="s">
        <v>522</v>
      </c>
      <c r="D12" s="135" t="s">
        <v>523</v>
      </c>
      <c r="E12" s="135" t="s">
        <v>522</v>
      </c>
      <c r="F12" s="134" t="s">
        <v>14</v>
      </c>
    </row>
    <row r="13" spans="1:8" ht="14.5">
      <c r="A13" s="134" t="s">
        <v>98</v>
      </c>
      <c r="B13" s="135" t="s">
        <v>522</v>
      </c>
      <c r="C13" s="135" t="s">
        <v>522</v>
      </c>
      <c r="D13" s="135" t="s">
        <v>522</v>
      </c>
      <c r="E13" s="135" t="s">
        <v>522</v>
      </c>
      <c r="F13" s="134" t="s">
        <v>14</v>
      </c>
    </row>
    <row r="15" spans="1:8" ht="14.5">
      <c r="A15" s="136" t="s">
        <v>531</v>
      </c>
      <c r="B15" s="136"/>
      <c r="C15" s="136"/>
      <c r="D15" s="136"/>
      <c r="E15" s="136"/>
      <c r="F15" s="136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H1"/>
    <mergeCell ref="A2:H2"/>
  </mergeCells>
  <pageMargins left="0.7" right="0.7" top="0.75" bottom="0.75" header="0" footer="0"/>
  <pageSetup orientation="landscape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H1000"/>
  <sheetViews>
    <sheetView workbookViewId="0">
      <selection sqref="A1:H1"/>
    </sheetView>
  </sheetViews>
  <sheetFormatPr defaultColWidth="14.36328125" defaultRowHeight="15" customHeight="1"/>
  <cols>
    <col min="1" max="1" width="13.7265625" customWidth="1"/>
    <col min="2" max="2" width="12.08984375" customWidth="1"/>
    <col min="3" max="5" width="7.90625" customWidth="1"/>
    <col min="6" max="6" width="16.36328125" customWidth="1"/>
    <col min="7" max="26" width="7.90625" customWidth="1"/>
  </cols>
  <sheetData>
    <row r="1" spans="1:8" ht="18.75" customHeight="1">
      <c r="A1" s="252" t="s">
        <v>532</v>
      </c>
      <c r="B1" s="253"/>
      <c r="C1" s="253"/>
      <c r="D1" s="253"/>
      <c r="E1" s="253"/>
      <c r="F1" s="253"/>
      <c r="G1" s="253"/>
      <c r="H1" s="253"/>
    </row>
    <row r="2" spans="1:8" ht="14.5">
      <c r="A2" s="254" t="s">
        <v>533</v>
      </c>
      <c r="B2" s="253"/>
      <c r="C2" s="253"/>
      <c r="D2" s="253"/>
      <c r="E2" s="253"/>
      <c r="F2" s="253"/>
      <c r="G2" s="253"/>
      <c r="H2" s="253"/>
    </row>
    <row r="4" spans="1:8" ht="14.5">
      <c r="A4" s="137" t="s">
        <v>294</v>
      </c>
      <c r="B4" s="137" t="s">
        <v>534</v>
      </c>
      <c r="D4" s="137" t="s">
        <v>535</v>
      </c>
      <c r="E4" s="137" t="s">
        <v>536</v>
      </c>
      <c r="F4" s="137" t="s">
        <v>386</v>
      </c>
    </row>
    <row r="5" spans="1:8" ht="14.5">
      <c r="A5" s="138" t="s">
        <v>537</v>
      </c>
      <c r="B5" s="139">
        <v>250</v>
      </c>
      <c r="D5" s="138" t="s">
        <v>200</v>
      </c>
      <c r="E5" s="138" t="s">
        <v>538</v>
      </c>
      <c r="F5" s="138">
        <v>90</v>
      </c>
    </row>
    <row r="6" spans="1:8" ht="14.5">
      <c r="A6" s="138" t="s">
        <v>539</v>
      </c>
      <c r="B6" s="139">
        <v>110</v>
      </c>
      <c r="D6" s="138" t="s">
        <v>540</v>
      </c>
      <c r="E6" s="138" t="s">
        <v>541</v>
      </c>
      <c r="F6" s="138">
        <v>77</v>
      </c>
    </row>
    <row r="7" spans="1:8" ht="14.5">
      <c r="A7" s="138" t="s">
        <v>542</v>
      </c>
      <c r="B7" s="139">
        <v>300</v>
      </c>
      <c r="D7" s="138" t="s">
        <v>543</v>
      </c>
      <c r="E7" s="138" t="s">
        <v>538</v>
      </c>
      <c r="F7" s="138">
        <v>80</v>
      </c>
    </row>
    <row r="8" spans="1:8" ht="14.5">
      <c r="A8" s="138" t="s">
        <v>544</v>
      </c>
      <c r="B8" s="139">
        <v>50</v>
      </c>
      <c r="D8" s="138" t="s">
        <v>545</v>
      </c>
      <c r="E8" s="138" t="s">
        <v>538</v>
      </c>
      <c r="F8" s="138">
        <v>65</v>
      </c>
    </row>
    <row r="9" spans="1:8" ht="14.5">
      <c r="A9" s="138" t="s">
        <v>546</v>
      </c>
      <c r="B9" s="139">
        <v>45</v>
      </c>
      <c r="D9" s="138" t="s">
        <v>547</v>
      </c>
      <c r="E9" s="138" t="s">
        <v>541</v>
      </c>
      <c r="F9" s="138">
        <v>45</v>
      </c>
    </row>
    <row r="10" spans="1:8" ht="14.5">
      <c r="A10" s="138" t="s">
        <v>539</v>
      </c>
      <c r="B10" s="139">
        <v>23</v>
      </c>
      <c r="D10" s="138" t="s">
        <v>548</v>
      </c>
      <c r="E10" s="138" t="s">
        <v>541</v>
      </c>
      <c r="F10" s="138">
        <v>55</v>
      </c>
    </row>
    <row r="11" spans="1:8" ht="14.5">
      <c r="A11" s="138" t="s">
        <v>549</v>
      </c>
      <c r="B11" s="139">
        <v>25</v>
      </c>
    </row>
    <row r="12" spans="1:8" ht="14.5">
      <c r="A12" s="138" t="s">
        <v>537</v>
      </c>
      <c r="B12" s="139">
        <v>90</v>
      </c>
      <c r="D12" s="270" t="s">
        <v>550</v>
      </c>
      <c r="E12" s="264"/>
      <c r="F12" s="265"/>
    </row>
    <row r="13" spans="1:8" ht="14.5">
      <c r="A13" s="138" t="s">
        <v>539</v>
      </c>
      <c r="B13" s="139">
        <v>450</v>
      </c>
      <c r="D13" s="140" t="s">
        <v>551</v>
      </c>
      <c r="E13" s="271">
        <f>AVERAGEIF(E4:E10,E7,F4:F10)</f>
        <v>78.333333333333329</v>
      </c>
      <c r="F13" s="257"/>
    </row>
    <row r="14" spans="1:8" ht="14.5">
      <c r="A14" s="138" t="s">
        <v>546</v>
      </c>
      <c r="B14" s="139">
        <v>23</v>
      </c>
      <c r="D14" s="140" t="s">
        <v>541</v>
      </c>
      <c r="E14" s="271" t="s">
        <v>14</v>
      </c>
      <c r="F14" s="257"/>
    </row>
    <row r="15" spans="1:8" ht="14.5">
      <c r="A15" s="138" t="s">
        <v>537</v>
      </c>
      <c r="B15" s="139">
        <v>250</v>
      </c>
    </row>
    <row r="16" spans="1:8" ht="14.5">
      <c r="A16" s="138" t="s">
        <v>544</v>
      </c>
      <c r="B16" s="139">
        <v>25</v>
      </c>
    </row>
    <row r="17" spans="1:6" ht="14.5">
      <c r="A17" s="88"/>
      <c r="B17" s="88"/>
    </row>
    <row r="18" spans="1:6" ht="14.5">
      <c r="A18" s="140" t="s">
        <v>552</v>
      </c>
      <c r="B18" s="6">
        <f>AVERAGEIF(A5:A16,A8,B5:B16)</f>
        <v>37.5</v>
      </c>
    </row>
    <row r="19" spans="1:6" ht="14.5">
      <c r="A19" s="140" t="s">
        <v>553</v>
      </c>
      <c r="B19" s="6" t="s">
        <v>14</v>
      </c>
    </row>
    <row r="21" spans="1:6" ht="15.75" customHeight="1"/>
    <row r="22" spans="1:6" ht="15.75" customHeight="1">
      <c r="A22" s="137" t="s">
        <v>554</v>
      </c>
      <c r="B22" s="137" t="s">
        <v>555</v>
      </c>
      <c r="C22" s="137" t="s">
        <v>315</v>
      </c>
      <c r="E22" s="137" t="s">
        <v>294</v>
      </c>
      <c r="F22" s="137" t="s">
        <v>534</v>
      </c>
    </row>
    <row r="23" spans="1:6" ht="15.75" customHeight="1">
      <c r="A23" s="138" t="s">
        <v>426</v>
      </c>
      <c r="B23" s="138" t="s">
        <v>556</v>
      </c>
      <c r="C23" s="138">
        <v>25000</v>
      </c>
      <c r="E23" s="138" t="s">
        <v>537</v>
      </c>
      <c r="F23" s="139">
        <v>250</v>
      </c>
    </row>
    <row r="24" spans="1:6" ht="15.75" customHeight="1">
      <c r="A24" s="138" t="s">
        <v>557</v>
      </c>
      <c r="B24" s="138" t="s">
        <v>558</v>
      </c>
      <c r="C24" s="138">
        <v>12000</v>
      </c>
      <c r="E24" s="138" t="s">
        <v>539</v>
      </c>
      <c r="F24" s="139">
        <v>110</v>
      </c>
    </row>
    <row r="25" spans="1:6" ht="15.75" customHeight="1">
      <c r="A25" s="138" t="s">
        <v>425</v>
      </c>
      <c r="B25" s="138" t="s">
        <v>559</v>
      </c>
      <c r="C25" s="138">
        <v>4200</v>
      </c>
      <c r="E25" s="138" t="s">
        <v>542</v>
      </c>
      <c r="F25" s="139">
        <v>300</v>
      </c>
    </row>
    <row r="26" spans="1:6" ht="15.75" customHeight="1">
      <c r="A26" s="138" t="s">
        <v>425</v>
      </c>
      <c r="B26" s="138" t="s">
        <v>560</v>
      </c>
      <c r="C26" s="138">
        <v>5600</v>
      </c>
      <c r="E26" s="138" t="s">
        <v>544</v>
      </c>
      <c r="F26" s="139">
        <v>50</v>
      </c>
    </row>
    <row r="27" spans="1:6" ht="15.75" customHeight="1">
      <c r="A27" s="138" t="s">
        <v>428</v>
      </c>
      <c r="B27" s="138" t="s">
        <v>561</v>
      </c>
      <c r="C27" s="138">
        <v>15000</v>
      </c>
      <c r="E27" s="138" t="s">
        <v>546</v>
      </c>
      <c r="F27" s="139">
        <v>45</v>
      </c>
    </row>
    <row r="28" spans="1:6" ht="15.75" customHeight="1">
      <c r="A28" s="138" t="s">
        <v>557</v>
      </c>
      <c r="B28" s="138" t="s">
        <v>562</v>
      </c>
      <c r="C28" s="138">
        <v>7000</v>
      </c>
      <c r="E28" s="138" t="s">
        <v>539</v>
      </c>
      <c r="F28" s="139">
        <v>23</v>
      </c>
    </row>
    <row r="29" spans="1:6" ht="15.75" customHeight="1">
      <c r="A29" s="138" t="s">
        <v>426</v>
      </c>
      <c r="B29" s="138" t="s">
        <v>563</v>
      </c>
      <c r="C29" s="138">
        <v>5200</v>
      </c>
      <c r="E29" s="138" t="s">
        <v>549</v>
      </c>
      <c r="F29" s="139">
        <v>25</v>
      </c>
    </row>
    <row r="30" spans="1:6" ht="15.75" customHeight="1">
      <c r="A30" s="138" t="s">
        <v>425</v>
      </c>
      <c r="B30" s="138" t="s">
        <v>564</v>
      </c>
      <c r="C30" s="138">
        <v>6000</v>
      </c>
      <c r="E30" s="138" t="s">
        <v>537</v>
      </c>
      <c r="F30" s="139">
        <v>90</v>
      </c>
    </row>
    <row r="31" spans="1:6" ht="15.75" customHeight="1">
      <c r="A31" s="138" t="s">
        <v>428</v>
      </c>
      <c r="B31" s="138" t="s">
        <v>565</v>
      </c>
      <c r="C31" s="138">
        <v>8500</v>
      </c>
      <c r="E31" s="138" t="s">
        <v>539</v>
      </c>
      <c r="F31" s="139">
        <v>450</v>
      </c>
    </row>
    <row r="32" spans="1:6" ht="15.75" customHeight="1">
      <c r="A32" s="138" t="s">
        <v>566</v>
      </c>
      <c r="B32" s="138" t="s">
        <v>567</v>
      </c>
      <c r="C32" s="138">
        <v>12000</v>
      </c>
      <c r="E32" s="138" t="s">
        <v>546</v>
      </c>
      <c r="F32" s="139">
        <v>23</v>
      </c>
    </row>
    <row r="33" spans="1:8" ht="15.75" customHeight="1">
      <c r="A33" s="138" t="s">
        <v>425</v>
      </c>
      <c r="B33" s="138" t="s">
        <v>568</v>
      </c>
      <c r="C33" s="138">
        <v>4300</v>
      </c>
      <c r="E33" s="138" t="s">
        <v>537</v>
      </c>
      <c r="F33" s="139">
        <v>250</v>
      </c>
    </row>
    <row r="34" spans="1:8" ht="15.75" customHeight="1">
      <c r="A34" s="138" t="s">
        <v>428</v>
      </c>
      <c r="B34" s="138" t="s">
        <v>569</v>
      </c>
      <c r="C34" s="138">
        <v>1200</v>
      </c>
      <c r="E34" s="138" t="s">
        <v>544</v>
      </c>
      <c r="F34" s="139">
        <v>25</v>
      </c>
    </row>
    <row r="35" spans="1:8" ht="15.75" customHeight="1">
      <c r="A35" s="88"/>
      <c r="B35" s="88"/>
      <c r="C35" s="88"/>
      <c r="E35" s="88"/>
      <c r="F35" s="88"/>
    </row>
    <row r="36" spans="1:8" ht="15.75" customHeight="1">
      <c r="A36" s="266" t="s">
        <v>570</v>
      </c>
      <c r="B36" s="256"/>
      <c r="C36" s="257"/>
      <c r="E36" s="272" t="s">
        <v>571</v>
      </c>
      <c r="F36" s="257"/>
      <c r="G36" s="273">
        <f>AVERAGEIF(F23:F34,"&gt;250")</f>
        <v>375</v>
      </c>
      <c r="H36" s="257"/>
    </row>
    <row r="37" spans="1:8" ht="15.75" customHeight="1">
      <c r="A37" s="267">
        <f>AVERAGEIF(A23:A34,"West",C23:C34)</f>
        <v>8233.3333333333339</v>
      </c>
      <c r="B37" s="256"/>
      <c r="C37" s="257"/>
      <c r="E37" s="268" t="s">
        <v>572</v>
      </c>
      <c r="F37" s="257"/>
      <c r="G37" s="269" t="s">
        <v>14</v>
      </c>
      <c r="H37" s="257"/>
    </row>
    <row r="38" spans="1:8" ht="15.75" customHeight="1"/>
    <row r="39" spans="1:8" ht="15.75" customHeight="1"/>
    <row r="40" spans="1:8" ht="15.75" customHeight="1"/>
    <row r="41" spans="1:8" ht="15.75" customHeight="1"/>
    <row r="42" spans="1:8" ht="15.75" customHeight="1"/>
    <row r="43" spans="1:8" ht="15.75" customHeight="1"/>
    <row r="44" spans="1:8" ht="15.75" customHeight="1"/>
    <row r="45" spans="1:8" ht="15.75" customHeight="1"/>
    <row r="46" spans="1:8" ht="15.75" customHeight="1"/>
    <row r="47" spans="1:8" ht="15.75" customHeight="1"/>
    <row r="48" spans="1: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1">
    <mergeCell ref="A36:C36"/>
    <mergeCell ref="A37:C37"/>
    <mergeCell ref="E37:F37"/>
    <mergeCell ref="G37:H37"/>
    <mergeCell ref="A1:H1"/>
    <mergeCell ref="A2:H2"/>
    <mergeCell ref="D12:F12"/>
    <mergeCell ref="E13:F13"/>
    <mergeCell ref="E14:F14"/>
    <mergeCell ref="E36:F36"/>
    <mergeCell ref="G36:H36"/>
  </mergeCells>
  <pageMargins left="0.7" right="0.7" top="0.75" bottom="0.75" header="0" footer="0"/>
  <pageSetup orientation="landscape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H1000"/>
  <sheetViews>
    <sheetView workbookViewId="0">
      <selection sqref="A1:H1"/>
    </sheetView>
  </sheetViews>
  <sheetFormatPr defaultColWidth="14.36328125" defaultRowHeight="15" customHeight="1"/>
  <cols>
    <col min="1" max="1" width="24.453125" customWidth="1"/>
    <col min="2" max="2" width="11.453125" customWidth="1"/>
    <col min="3" max="3" width="7.90625" customWidth="1"/>
    <col min="4" max="4" width="18.54296875" customWidth="1"/>
    <col min="5" max="5" width="9.453125" customWidth="1"/>
    <col min="6" max="26" width="7.90625" customWidth="1"/>
  </cols>
  <sheetData>
    <row r="1" spans="1:8" ht="18.75" customHeight="1">
      <c r="A1" s="252" t="s">
        <v>573</v>
      </c>
      <c r="B1" s="253"/>
      <c r="C1" s="253"/>
      <c r="D1" s="253"/>
      <c r="E1" s="253"/>
      <c r="F1" s="253"/>
      <c r="G1" s="253"/>
      <c r="H1" s="253"/>
    </row>
    <row r="2" spans="1:8" ht="14.5">
      <c r="A2" s="254" t="s">
        <v>574</v>
      </c>
      <c r="B2" s="253"/>
      <c r="C2" s="253"/>
      <c r="D2" s="253"/>
      <c r="E2" s="253"/>
      <c r="F2" s="253"/>
      <c r="G2" s="253"/>
      <c r="H2" s="253"/>
    </row>
    <row r="4" spans="1:8" ht="14.5">
      <c r="A4" s="142" t="s">
        <v>575</v>
      </c>
      <c r="B4" s="142" t="s">
        <v>576</v>
      </c>
      <c r="D4" s="142" t="s">
        <v>577</v>
      </c>
      <c r="E4" s="142" t="s">
        <v>578</v>
      </c>
    </row>
    <row r="5" spans="1:8" ht="14.5">
      <c r="A5" s="5" t="s">
        <v>579</v>
      </c>
      <c r="B5" s="5"/>
      <c r="C5" s="8" t="b">
        <v>1</v>
      </c>
      <c r="D5" s="5" t="s">
        <v>580</v>
      </c>
      <c r="E5" s="5"/>
      <c r="F5" s="8" t="b">
        <v>1</v>
      </c>
    </row>
    <row r="6" spans="1:8" ht="14.5">
      <c r="A6" s="5" t="s">
        <v>581</v>
      </c>
      <c r="B6" s="5"/>
      <c r="C6" s="8" t="b">
        <v>1</v>
      </c>
      <c r="D6" s="5" t="s">
        <v>582</v>
      </c>
      <c r="E6" s="5"/>
      <c r="F6" s="8" t="b">
        <v>1</v>
      </c>
    </row>
    <row r="7" spans="1:8" ht="14.5">
      <c r="A7" s="5" t="s">
        <v>583</v>
      </c>
      <c r="B7" s="5"/>
      <c r="C7" s="8" t="b">
        <v>1</v>
      </c>
      <c r="D7" s="5" t="s">
        <v>584</v>
      </c>
      <c r="E7" s="5"/>
      <c r="F7" s="8" t="b">
        <v>1</v>
      </c>
    </row>
    <row r="8" spans="1:8" ht="14.5">
      <c r="A8" s="5" t="s">
        <v>585</v>
      </c>
      <c r="B8" s="5"/>
      <c r="C8" s="8" t="b">
        <v>1</v>
      </c>
      <c r="D8" s="5" t="s">
        <v>586</v>
      </c>
      <c r="E8" s="5"/>
      <c r="F8" s="8" t="b">
        <v>1</v>
      </c>
    </row>
    <row r="9" spans="1:8" ht="14.5">
      <c r="D9" s="5" t="s">
        <v>587</v>
      </c>
      <c r="E9" s="5"/>
      <c r="F9" s="8" t="b">
        <v>1</v>
      </c>
    </row>
    <row r="10" spans="1:8" ht="14.5">
      <c r="A10" s="142" t="s">
        <v>577</v>
      </c>
      <c r="B10" s="142" t="s">
        <v>578</v>
      </c>
      <c r="C10" s="88"/>
      <c r="D10" s="5" t="s">
        <v>588</v>
      </c>
      <c r="E10" s="5"/>
      <c r="F10" s="8" t="b">
        <v>0</v>
      </c>
    </row>
    <row r="11" spans="1:8" ht="14.5">
      <c r="A11" s="5" t="s">
        <v>589</v>
      </c>
      <c r="B11" s="5"/>
      <c r="C11" s="8" t="b">
        <v>1</v>
      </c>
      <c r="D11" s="5" t="s">
        <v>590</v>
      </c>
      <c r="E11" s="5"/>
      <c r="F11" s="8" t="b">
        <v>1</v>
      </c>
    </row>
    <row r="12" spans="1:8" ht="14.5">
      <c r="A12" s="5" t="s">
        <v>591</v>
      </c>
      <c r="B12" s="5"/>
      <c r="C12" s="8" t="b">
        <v>0</v>
      </c>
    </row>
    <row r="13" spans="1:8" ht="14.5">
      <c r="A13" s="5" t="s">
        <v>592</v>
      </c>
      <c r="B13" s="5"/>
      <c r="C13" s="8" t="b">
        <v>1</v>
      </c>
    </row>
    <row r="14" spans="1:8" ht="14.5">
      <c r="A14" s="5" t="s">
        <v>593</v>
      </c>
      <c r="B14" s="5"/>
      <c r="C14" s="8" t="b">
        <v>0</v>
      </c>
    </row>
    <row r="15" spans="1:8" ht="14.5">
      <c r="A15" s="5" t="s">
        <v>594</v>
      </c>
      <c r="B15" s="5"/>
      <c r="C15" s="8" t="b">
        <v>1</v>
      </c>
    </row>
    <row r="16" spans="1:8" ht="14.5">
      <c r="A16" s="5" t="s">
        <v>595</v>
      </c>
      <c r="B16" s="5"/>
      <c r="C16" s="8" t="b">
        <v>1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H1"/>
    <mergeCell ref="A2:H2"/>
  </mergeCells>
  <pageMargins left="0.7" right="0.7" top="0.75" bottom="0.75" header="0" footer="0"/>
  <pageSetup orientation="landscape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H1000"/>
  <sheetViews>
    <sheetView workbookViewId="0">
      <selection sqref="A1:H1"/>
    </sheetView>
  </sheetViews>
  <sheetFormatPr defaultColWidth="14.36328125" defaultRowHeight="15" customHeight="1"/>
  <cols>
    <col min="1" max="1" width="9.453125" customWidth="1"/>
    <col min="2" max="2" width="7.36328125" customWidth="1"/>
    <col min="3" max="3" width="15.453125" customWidth="1"/>
    <col min="4" max="6" width="7.90625" customWidth="1"/>
    <col min="7" max="7" width="16.6328125" customWidth="1"/>
    <col min="8" max="26" width="7.90625" customWidth="1"/>
  </cols>
  <sheetData>
    <row r="1" spans="1:8" ht="18.75" customHeight="1">
      <c r="A1" s="252" t="s">
        <v>596</v>
      </c>
      <c r="B1" s="253"/>
      <c r="C1" s="253"/>
      <c r="D1" s="253"/>
      <c r="E1" s="253"/>
      <c r="F1" s="253"/>
      <c r="G1" s="253"/>
      <c r="H1" s="253"/>
    </row>
    <row r="2" spans="1:8" ht="14.5">
      <c r="A2" s="254" t="s">
        <v>597</v>
      </c>
      <c r="B2" s="253"/>
      <c r="C2" s="253"/>
      <c r="D2" s="253"/>
      <c r="E2" s="253"/>
      <c r="F2" s="253"/>
      <c r="G2" s="253"/>
      <c r="H2" s="253"/>
    </row>
    <row r="4" spans="1:8" ht="14.5">
      <c r="A4" s="137" t="s">
        <v>598</v>
      </c>
      <c r="B4" s="137" t="s">
        <v>599</v>
      </c>
      <c r="C4" s="140" t="s">
        <v>165</v>
      </c>
      <c r="E4" s="137" t="s">
        <v>598</v>
      </c>
      <c r="F4" s="137" t="s">
        <v>599</v>
      </c>
      <c r="G4" s="140" t="s">
        <v>165</v>
      </c>
    </row>
    <row r="5" spans="1:8" ht="14.5">
      <c r="A5" s="6" t="s">
        <v>600</v>
      </c>
      <c r="B5" s="6" t="s">
        <v>601</v>
      </c>
      <c r="C5" s="143" t="str">
        <f t="shared" ref="C5:C9" si="0">IF(A5=B5,"Matching","Not Matching")</f>
        <v>Not Matching</v>
      </c>
      <c r="E5" s="6">
        <v>343749</v>
      </c>
      <c r="F5" s="6">
        <v>160466</v>
      </c>
      <c r="G5" s="6">
        <f>VLOOKUP(F5,E5:E12,1,0)</f>
        <v>160466</v>
      </c>
    </row>
    <row r="6" spans="1:8" ht="14.5">
      <c r="A6" s="6" t="s">
        <v>602</v>
      </c>
      <c r="B6" s="6" t="s">
        <v>602</v>
      </c>
      <c r="C6" s="143" t="str">
        <f t="shared" si="0"/>
        <v>Matching</v>
      </c>
      <c r="E6" s="6">
        <v>183257</v>
      </c>
      <c r="F6" s="6">
        <v>183258</v>
      </c>
      <c r="G6" s="6" t="str">
        <f>IFERROR(VLOOKUP(F6,E5:E12,1,0),"Value not in List 1")</f>
        <v>Value not in List 1</v>
      </c>
    </row>
    <row r="7" spans="1:8" ht="14.5">
      <c r="A7" s="6" t="s">
        <v>603</v>
      </c>
      <c r="B7" s="6" t="s">
        <v>604</v>
      </c>
      <c r="C7" s="143" t="str">
        <f t="shared" si="0"/>
        <v>Not Matching</v>
      </c>
      <c r="E7" s="6">
        <v>160466</v>
      </c>
      <c r="F7" s="6">
        <v>249447</v>
      </c>
      <c r="G7" s="6">
        <f>VLOOKUP(F7,E5:E12,1,0)</f>
        <v>249447</v>
      </c>
    </row>
    <row r="8" spans="1:8" ht="14.5">
      <c r="A8" s="6" t="s">
        <v>605</v>
      </c>
      <c r="B8" s="6" t="s">
        <v>605</v>
      </c>
      <c r="C8" s="143" t="str">
        <f t="shared" si="0"/>
        <v>Matching</v>
      </c>
      <c r="E8" s="6">
        <v>249447</v>
      </c>
      <c r="F8" s="6">
        <v>343749</v>
      </c>
      <c r="G8" s="6">
        <f>VLOOKUP(F8,E5:E12,1,0)</f>
        <v>343749</v>
      </c>
    </row>
    <row r="9" spans="1:8" ht="14.5">
      <c r="A9" s="6" t="s">
        <v>606</v>
      </c>
      <c r="B9" s="6" t="s">
        <v>607</v>
      </c>
      <c r="C9" s="143" t="str">
        <f t="shared" si="0"/>
        <v>Not Matching</v>
      </c>
      <c r="E9" s="6">
        <v>532765</v>
      </c>
      <c r="F9" s="6">
        <v>356160</v>
      </c>
      <c r="G9" s="6" t="str">
        <f>IFERROR(VLOOKUP(F9,E5:E12,1,0),"Value not in List 1")</f>
        <v>Value not in List 1</v>
      </c>
    </row>
    <row r="10" spans="1:8" ht="14.5">
      <c r="E10" s="6">
        <v>356163</v>
      </c>
      <c r="F10" s="6">
        <v>379391</v>
      </c>
      <c r="G10" s="6">
        <f>VLOOKUP(F10,E5:E12,1,0)</f>
        <v>379391</v>
      </c>
    </row>
    <row r="11" spans="1:8" ht="14.5">
      <c r="A11" s="13" t="s">
        <v>608</v>
      </c>
      <c r="E11" s="6">
        <v>455292</v>
      </c>
      <c r="F11" s="6">
        <v>455292</v>
      </c>
      <c r="G11" s="6">
        <f>VLOOKUP(F11,E5:E12,1,0)</f>
        <v>455292</v>
      </c>
    </row>
    <row r="12" spans="1:8" ht="14.5">
      <c r="E12" s="6">
        <v>379391</v>
      </c>
      <c r="F12" s="6">
        <v>532765</v>
      </c>
      <c r="G12" s="6">
        <f>VLOOKUP(F12,E5:E12,1,0)</f>
        <v>532765</v>
      </c>
    </row>
    <row r="14" spans="1:8" ht="14.5">
      <c r="E14" s="13" t="s">
        <v>609</v>
      </c>
    </row>
    <row r="16" spans="1:8" ht="14.5">
      <c r="A16" s="97" t="s">
        <v>610</v>
      </c>
      <c r="B16" s="84"/>
      <c r="C16" s="105" t="s">
        <v>165</v>
      </c>
      <c r="D16" s="15"/>
      <c r="E16" s="97" t="s">
        <v>611</v>
      </c>
    </row>
    <row r="17" spans="1:5" ht="14.5">
      <c r="A17" s="6" t="s">
        <v>612</v>
      </c>
      <c r="B17" s="84"/>
      <c r="C17" s="6" t="str">
        <f t="shared" ref="C17:C22" si="1">VLOOKUP(A17,E17:E22,1,FALSE)</f>
        <v>Red</v>
      </c>
      <c r="D17" s="88"/>
      <c r="E17" s="6" t="s">
        <v>612</v>
      </c>
    </row>
    <row r="18" spans="1:5" ht="14.5">
      <c r="A18" s="6" t="s">
        <v>613</v>
      </c>
      <c r="B18" s="84"/>
      <c r="C18" s="6" t="str">
        <f t="shared" si="1"/>
        <v>Yellow</v>
      </c>
      <c r="D18" s="88"/>
      <c r="E18" s="6" t="s">
        <v>613</v>
      </c>
    </row>
    <row r="19" spans="1:5" ht="14.5">
      <c r="A19" s="6" t="s">
        <v>614</v>
      </c>
      <c r="B19" s="84"/>
      <c r="C19" s="6" t="str">
        <f t="shared" si="1"/>
        <v>Green</v>
      </c>
      <c r="D19" s="88"/>
      <c r="E19" s="6" t="s">
        <v>615</v>
      </c>
    </row>
    <row r="20" spans="1:5" ht="14.5">
      <c r="A20" s="6" t="s">
        <v>616</v>
      </c>
      <c r="B20" s="84"/>
      <c r="C20" s="6" t="e">
        <f t="shared" si="1"/>
        <v>#N/A</v>
      </c>
      <c r="D20" s="88"/>
      <c r="E20" s="6" t="s">
        <v>614</v>
      </c>
    </row>
    <row r="21" spans="1:5" ht="15.75" customHeight="1">
      <c r="A21" s="6" t="s">
        <v>369</v>
      </c>
      <c r="B21" s="84"/>
      <c r="C21" s="6" t="str">
        <f t="shared" si="1"/>
        <v>Orange</v>
      </c>
      <c r="D21" s="88"/>
      <c r="E21" s="6" t="s">
        <v>369</v>
      </c>
    </row>
    <row r="22" spans="1:5" ht="15.75" customHeight="1">
      <c r="A22" s="6" t="s">
        <v>617</v>
      </c>
      <c r="B22" s="84"/>
      <c r="C22" s="6" t="e">
        <f t="shared" si="1"/>
        <v>#N/A</v>
      </c>
      <c r="D22" s="88"/>
      <c r="E22" s="6" t="s">
        <v>618</v>
      </c>
    </row>
    <row r="23" spans="1:5" ht="15.75" customHeight="1"/>
    <row r="24" spans="1:5" ht="15.75" customHeight="1">
      <c r="A24" s="13" t="s">
        <v>619</v>
      </c>
    </row>
    <row r="25" spans="1:5" ht="15.75" customHeight="1"/>
    <row r="26" spans="1:5" ht="15.75" customHeight="1"/>
    <row r="27" spans="1:5" ht="15.75" customHeight="1"/>
    <row r="28" spans="1:5" ht="15.75" customHeight="1"/>
    <row r="29" spans="1:5" ht="15.75" customHeight="1"/>
    <row r="30" spans="1:5" ht="15.75" customHeight="1"/>
    <row r="31" spans="1:5" ht="15.75" customHeight="1"/>
    <row r="32" spans="1:5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H1"/>
    <mergeCell ref="A2:H2"/>
  </mergeCells>
  <pageMargins left="0.7" right="0.7" top="0.75" bottom="0.75" header="0" footer="0"/>
  <pageSetup orientation="landscape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H1000"/>
  <sheetViews>
    <sheetView workbookViewId="0">
      <selection sqref="A1:D1"/>
    </sheetView>
  </sheetViews>
  <sheetFormatPr defaultColWidth="14.36328125" defaultRowHeight="15" customHeight="1"/>
  <cols>
    <col min="1" max="1" width="7.08984375" customWidth="1"/>
    <col min="2" max="2" width="12" customWidth="1"/>
    <col min="3" max="3" width="13.1796875" customWidth="1"/>
    <col min="4" max="4" width="22.7265625" customWidth="1"/>
    <col min="5" max="26" width="7.90625" customWidth="1"/>
  </cols>
  <sheetData>
    <row r="1" spans="1:8" ht="18.75" customHeight="1">
      <c r="A1" s="252" t="s">
        <v>620</v>
      </c>
      <c r="B1" s="253"/>
      <c r="C1" s="253"/>
      <c r="D1" s="253"/>
      <c r="E1" s="14"/>
      <c r="F1" s="14"/>
      <c r="G1" s="14"/>
      <c r="H1" s="14"/>
    </row>
    <row r="2" spans="1:8" ht="14.5">
      <c r="A2" s="254" t="s">
        <v>621</v>
      </c>
      <c r="B2" s="253"/>
      <c r="C2" s="253"/>
      <c r="D2" s="253"/>
      <c r="E2" s="13"/>
      <c r="F2" s="13"/>
      <c r="G2" s="13"/>
      <c r="H2" s="13"/>
    </row>
    <row r="4" spans="1:8" ht="14.5">
      <c r="A4" s="144" t="s">
        <v>469</v>
      </c>
      <c r="B4" s="144" t="s">
        <v>195</v>
      </c>
      <c r="C4" s="144" t="s">
        <v>194</v>
      </c>
      <c r="D4" s="137" t="s">
        <v>226</v>
      </c>
    </row>
    <row r="5" spans="1:8" ht="14.5">
      <c r="A5" s="6" t="s">
        <v>622</v>
      </c>
      <c r="B5" s="6" t="s">
        <v>623</v>
      </c>
      <c r="C5" s="6" t="s">
        <v>624</v>
      </c>
      <c r="D5" s="6" t="str">
        <f t="shared" ref="D5:D10" si="0">CONCATENATE(B5," ",C5)</f>
        <v>Vishal Mohan</v>
      </c>
    </row>
    <row r="6" spans="1:8" ht="14.5">
      <c r="A6" s="6" t="s">
        <v>625</v>
      </c>
      <c r="B6" s="6" t="s">
        <v>200</v>
      </c>
      <c r="C6" s="6" t="s">
        <v>626</v>
      </c>
      <c r="D6" s="6" t="str">
        <f t="shared" si="0"/>
        <v>John Mathew</v>
      </c>
    </row>
    <row r="7" spans="1:8" ht="14.5">
      <c r="A7" s="6" t="s">
        <v>627</v>
      </c>
      <c r="B7" s="6" t="s">
        <v>628</v>
      </c>
      <c r="C7" s="6" t="s">
        <v>629</v>
      </c>
      <c r="D7" s="6" t="str">
        <f t="shared" si="0"/>
        <v>Jamemah Powel</v>
      </c>
    </row>
    <row r="8" spans="1:8" ht="14.5">
      <c r="A8" s="6" t="s">
        <v>630</v>
      </c>
      <c r="B8" s="6" t="s">
        <v>631</v>
      </c>
      <c r="C8" s="6" t="s">
        <v>632</v>
      </c>
      <c r="D8" s="6" t="str">
        <f t="shared" si="0"/>
        <v>Arundhati Swaminathan</v>
      </c>
    </row>
    <row r="9" spans="1:8" ht="14.5">
      <c r="A9" s="6" t="s">
        <v>633</v>
      </c>
      <c r="B9" s="6" t="s">
        <v>205</v>
      </c>
      <c r="C9" s="6" t="s">
        <v>634</v>
      </c>
      <c r="D9" s="6" t="str">
        <f t="shared" si="0"/>
        <v>Peter Potter</v>
      </c>
    </row>
    <row r="10" spans="1:8" ht="14.5">
      <c r="A10" s="6" t="s">
        <v>635</v>
      </c>
      <c r="B10" s="6" t="s">
        <v>636</v>
      </c>
      <c r="C10" s="6" t="s">
        <v>218</v>
      </c>
      <c r="D10" s="6" t="str">
        <f t="shared" si="0"/>
        <v>Roger Williams</v>
      </c>
    </row>
    <row r="12" spans="1:8" ht="14.5">
      <c r="A12" s="88" t="s">
        <v>637</v>
      </c>
      <c r="B12" s="13" t="s">
        <v>638</v>
      </c>
      <c r="C12" s="13"/>
    </row>
    <row r="15" spans="1:8" ht="14.5">
      <c r="A15" s="144" t="s">
        <v>469</v>
      </c>
      <c r="B15" s="145" t="s">
        <v>195</v>
      </c>
      <c r="C15" s="144" t="s">
        <v>194</v>
      </c>
      <c r="D15" s="137" t="s">
        <v>226</v>
      </c>
    </row>
    <row r="16" spans="1:8" ht="14.5">
      <c r="A16" s="6" t="s">
        <v>622</v>
      </c>
      <c r="B16" s="6" t="s">
        <v>623</v>
      </c>
      <c r="C16" s="6" t="s">
        <v>624</v>
      </c>
      <c r="D16" s="6" t="str">
        <f t="shared" ref="D16:D21" si="1">B16&amp;" "&amp;C16</f>
        <v>Vishal Mohan</v>
      </c>
    </row>
    <row r="17" spans="1:4" ht="14.5">
      <c r="A17" s="6" t="s">
        <v>625</v>
      </c>
      <c r="B17" s="6" t="s">
        <v>200</v>
      </c>
      <c r="C17" s="6" t="s">
        <v>626</v>
      </c>
      <c r="D17" s="6" t="str">
        <f t="shared" si="1"/>
        <v>John Mathew</v>
      </c>
    </row>
    <row r="18" spans="1:4" ht="14.5">
      <c r="A18" s="6" t="s">
        <v>627</v>
      </c>
      <c r="B18" s="6" t="s">
        <v>628</v>
      </c>
      <c r="C18" s="6" t="s">
        <v>629</v>
      </c>
      <c r="D18" s="6" t="str">
        <f t="shared" si="1"/>
        <v>Jamemah Powel</v>
      </c>
    </row>
    <row r="19" spans="1:4" ht="14.5">
      <c r="A19" s="6" t="s">
        <v>630</v>
      </c>
      <c r="B19" s="6" t="s">
        <v>631</v>
      </c>
      <c r="C19" s="6" t="s">
        <v>632</v>
      </c>
      <c r="D19" s="6" t="str">
        <f t="shared" si="1"/>
        <v>Arundhati Swaminathan</v>
      </c>
    </row>
    <row r="20" spans="1:4" ht="14.5">
      <c r="A20" s="6" t="s">
        <v>633</v>
      </c>
      <c r="B20" s="6" t="s">
        <v>205</v>
      </c>
      <c r="C20" s="6" t="s">
        <v>634</v>
      </c>
      <c r="D20" s="6" t="str">
        <f t="shared" si="1"/>
        <v>Peter Potter</v>
      </c>
    </row>
    <row r="21" spans="1:4" ht="15.75" customHeight="1">
      <c r="A21" s="6" t="s">
        <v>635</v>
      </c>
      <c r="B21" s="6" t="s">
        <v>636</v>
      </c>
      <c r="C21" s="6" t="s">
        <v>218</v>
      </c>
      <c r="D21" s="6" t="str">
        <f t="shared" si="1"/>
        <v>Roger Williams</v>
      </c>
    </row>
    <row r="22" spans="1:4" ht="15.75" customHeight="1"/>
    <row r="23" spans="1:4" ht="15.75" customHeight="1">
      <c r="A23" s="88" t="s">
        <v>637</v>
      </c>
      <c r="B23" s="13" t="s">
        <v>639</v>
      </c>
    </row>
    <row r="24" spans="1:4" ht="15.75" customHeight="1"/>
    <row r="25" spans="1:4" ht="15.75" customHeight="1"/>
    <row r="26" spans="1:4" ht="15.75" customHeight="1"/>
    <row r="27" spans="1:4" ht="15.75" customHeight="1"/>
    <row r="28" spans="1:4" ht="15.75" customHeight="1"/>
    <row r="29" spans="1:4" ht="15.75" customHeight="1"/>
    <row r="30" spans="1:4" ht="15.75" customHeight="1"/>
    <row r="31" spans="1:4" ht="15.75" customHeight="1"/>
    <row r="32" spans="1:4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D1"/>
    <mergeCell ref="A2:D2"/>
  </mergeCells>
  <pageMargins left="0.7" right="0.7" top="0.75" bottom="0.75" header="0" footer="0"/>
  <pageSetup orientation="landscape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E1000"/>
  <sheetViews>
    <sheetView workbookViewId="0">
      <selection activeCell="E31" sqref="E31"/>
    </sheetView>
  </sheetViews>
  <sheetFormatPr defaultColWidth="14.36328125" defaultRowHeight="15" customHeight="1"/>
  <cols>
    <col min="1" max="1" width="12.6328125" customWidth="1"/>
    <col min="2" max="2" width="10.90625" customWidth="1"/>
    <col min="3" max="3" width="16.6328125" customWidth="1"/>
    <col min="4" max="4" width="22.90625" customWidth="1"/>
    <col min="5" max="5" width="11.453125" customWidth="1"/>
    <col min="6" max="26" width="7.90625" customWidth="1"/>
  </cols>
  <sheetData>
    <row r="1" spans="1:5" ht="18.75" customHeight="1">
      <c r="A1" s="252" t="s">
        <v>640</v>
      </c>
      <c r="B1" s="253"/>
      <c r="C1" s="253"/>
      <c r="D1" s="253"/>
      <c r="E1" s="253"/>
    </row>
    <row r="2" spans="1:5" ht="14.5">
      <c r="A2" s="254" t="s">
        <v>641</v>
      </c>
      <c r="B2" s="253"/>
      <c r="C2" s="253"/>
      <c r="D2" s="253"/>
      <c r="E2" s="253"/>
    </row>
    <row r="4" spans="1:5" ht="14.5">
      <c r="A4" s="255" t="s">
        <v>642</v>
      </c>
      <c r="B4" s="256"/>
      <c r="C4" s="256"/>
      <c r="D4" s="256"/>
      <c r="E4" s="257"/>
    </row>
    <row r="5" spans="1:5" ht="14.5">
      <c r="A5" s="146" t="s">
        <v>135</v>
      </c>
      <c r="B5" s="146" t="s">
        <v>643</v>
      </c>
      <c r="C5" s="146" t="s">
        <v>166</v>
      </c>
      <c r="D5" s="146" t="s">
        <v>644</v>
      </c>
      <c r="E5" s="146" t="s">
        <v>645</v>
      </c>
    </row>
    <row r="6" spans="1:5" ht="14.5">
      <c r="A6" s="147">
        <v>43405</v>
      </c>
      <c r="B6" s="117">
        <v>1101</v>
      </c>
      <c r="C6" s="117" t="s">
        <v>646</v>
      </c>
      <c r="D6" s="117" t="s">
        <v>647</v>
      </c>
      <c r="E6" s="117" t="s">
        <v>115</v>
      </c>
    </row>
    <row r="7" spans="1:5" ht="14.5">
      <c r="A7" s="147">
        <v>43405</v>
      </c>
      <c r="B7" s="117">
        <v>1102</v>
      </c>
      <c r="C7" s="117" t="s">
        <v>13</v>
      </c>
      <c r="D7" s="117" t="s">
        <v>648</v>
      </c>
      <c r="E7" s="117" t="s">
        <v>649</v>
      </c>
    </row>
    <row r="8" spans="1:5" ht="14.5">
      <c r="A8" s="147">
        <v>43407</v>
      </c>
      <c r="B8" s="117">
        <v>1103</v>
      </c>
      <c r="C8" s="117" t="s">
        <v>650</v>
      </c>
      <c r="D8" s="117" t="s">
        <v>651</v>
      </c>
      <c r="E8" s="117" t="s">
        <v>652</v>
      </c>
    </row>
    <row r="9" spans="1:5" ht="14.5">
      <c r="A9" s="147">
        <v>43407</v>
      </c>
      <c r="B9" s="117">
        <v>1104</v>
      </c>
      <c r="C9" s="117" t="s">
        <v>653</v>
      </c>
      <c r="D9" s="117" t="s">
        <v>654</v>
      </c>
      <c r="E9" s="117" t="s">
        <v>655</v>
      </c>
    </row>
    <row r="10" spans="1:5" ht="14.5">
      <c r="A10" s="147">
        <v>43407</v>
      </c>
      <c r="B10" s="117">
        <v>1105</v>
      </c>
      <c r="C10" s="117" t="s">
        <v>656</v>
      </c>
      <c r="D10" s="117" t="s">
        <v>657</v>
      </c>
      <c r="E10" s="117" t="s">
        <v>658</v>
      </c>
    </row>
    <row r="11" spans="1:5" ht="14.5">
      <c r="A11" s="147">
        <v>43410</v>
      </c>
      <c r="B11" s="117">
        <v>1106</v>
      </c>
      <c r="C11" s="117" t="s">
        <v>659</v>
      </c>
      <c r="D11" s="117" t="s">
        <v>657</v>
      </c>
      <c r="E11" s="117" t="s">
        <v>660</v>
      </c>
    </row>
    <row r="12" spans="1:5" ht="14.5">
      <c r="A12" s="147">
        <v>43410</v>
      </c>
      <c r="B12" s="117">
        <v>1107</v>
      </c>
      <c r="C12" s="117" t="s">
        <v>661</v>
      </c>
      <c r="D12" s="117" t="s">
        <v>662</v>
      </c>
      <c r="E12" s="117" t="s">
        <v>663</v>
      </c>
    </row>
    <row r="13" spans="1:5" ht="14.5">
      <c r="A13" s="147">
        <v>43412</v>
      </c>
      <c r="B13" s="117">
        <v>1108</v>
      </c>
      <c r="C13" s="117" t="s">
        <v>664</v>
      </c>
      <c r="D13" s="117" t="s">
        <v>665</v>
      </c>
      <c r="E13" s="117" t="s">
        <v>666</v>
      </c>
    </row>
    <row r="14" spans="1:5" ht="14.5">
      <c r="A14" s="147">
        <v>43412</v>
      </c>
      <c r="B14" s="117">
        <v>1109</v>
      </c>
      <c r="C14" s="117" t="s">
        <v>667</v>
      </c>
      <c r="D14" s="117" t="s">
        <v>668</v>
      </c>
      <c r="E14" s="117" t="s">
        <v>115</v>
      </c>
    </row>
    <row r="15" spans="1:5" ht="14.5">
      <c r="A15" s="147">
        <v>43412</v>
      </c>
      <c r="B15" s="117">
        <v>1110</v>
      </c>
      <c r="C15" s="117" t="s">
        <v>669</v>
      </c>
      <c r="D15" s="117" t="s">
        <v>668</v>
      </c>
      <c r="E15" s="117" t="s">
        <v>670</v>
      </c>
    </row>
    <row r="16" spans="1:5" ht="14.5">
      <c r="A16" s="147">
        <v>43413</v>
      </c>
      <c r="B16" s="117">
        <v>1111</v>
      </c>
      <c r="C16" s="117" t="s">
        <v>671</v>
      </c>
      <c r="D16" s="117" t="s">
        <v>668</v>
      </c>
      <c r="E16" s="117" t="s">
        <v>670</v>
      </c>
    </row>
    <row r="17" spans="1:5" ht="14.5">
      <c r="A17" s="147">
        <v>43413</v>
      </c>
      <c r="B17" s="117">
        <v>1109</v>
      </c>
      <c r="C17" s="117" t="s">
        <v>667</v>
      </c>
      <c r="D17" s="117" t="s">
        <v>668</v>
      </c>
      <c r="E17" s="117" t="s">
        <v>670</v>
      </c>
    </row>
    <row r="18" spans="1:5" ht="14.5">
      <c r="A18" s="147">
        <v>43414</v>
      </c>
      <c r="B18" s="117">
        <v>1112</v>
      </c>
      <c r="C18" s="117" t="s">
        <v>672</v>
      </c>
      <c r="D18" s="117" t="s">
        <v>668</v>
      </c>
      <c r="E18" s="117" t="s">
        <v>673</v>
      </c>
    </row>
    <row r="19" spans="1:5" ht="14.5">
      <c r="A19" s="147">
        <v>43414</v>
      </c>
      <c r="B19" s="117">
        <v>1113</v>
      </c>
      <c r="C19" s="117" t="s">
        <v>674</v>
      </c>
      <c r="D19" s="117" t="s">
        <v>668</v>
      </c>
      <c r="E19" s="117" t="s">
        <v>675</v>
      </c>
    </row>
    <row r="20" spans="1:5" ht="14.5">
      <c r="A20" s="147">
        <v>43414</v>
      </c>
      <c r="B20" s="117">
        <v>1114</v>
      </c>
      <c r="C20" s="117" t="s">
        <v>676</v>
      </c>
      <c r="D20" s="117" t="s">
        <v>668</v>
      </c>
      <c r="E20" s="117" t="s">
        <v>675</v>
      </c>
    </row>
    <row r="21" spans="1:5" ht="15.75" customHeight="1">
      <c r="A21" s="147">
        <v>43414</v>
      </c>
      <c r="B21" s="117">
        <v>1115</v>
      </c>
      <c r="C21" s="117" t="s">
        <v>677</v>
      </c>
      <c r="D21" s="117" t="s">
        <v>668</v>
      </c>
      <c r="E21" s="117" t="s">
        <v>678</v>
      </c>
    </row>
    <row r="22" spans="1:5" ht="15.75" customHeight="1">
      <c r="A22" s="147">
        <v>43415</v>
      </c>
      <c r="B22" s="117">
        <v>1109</v>
      </c>
      <c r="C22" s="117" t="s">
        <v>667</v>
      </c>
      <c r="D22" s="117" t="s">
        <v>668</v>
      </c>
      <c r="E22" s="117" t="s">
        <v>670</v>
      </c>
    </row>
    <row r="23" spans="1:5" ht="15.75" customHeight="1">
      <c r="A23" s="147">
        <v>43415</v>
      </c>
      <c r="B23" s="117">
        <v>1116</v>
      </c>
      <c r="C23" s="117" t="s">
        <v>679</v>
      </c>
      <c r="D23" s="117" t="s">
        <v>668</v>
      </c>
      <c r="E23" s="117" t="s">
        <v>678</v>
      </c>
    </row>
    <row r="24" spans="1:5" ht="15.75" customHeight="1">
      <c r="A24" s="147">
        <v>43415</v>
      </c>
      <c r="B24" s="117">
        <v>1116</v>
      </c>
      <c r="C24" s="117" t="s">
        <v>679</v>
      </c>
      <c r="D24" s="117" t="s">
        <v>668</v>
      </c>
      <c r="E24" s="117" t="s">
        <v>678</v>
      </c>
    </row>
    <row r="25" spans="1:5" ht="15.75" customHeight="1">
      <c r="A25" s="147">
        <v>43415</v>
      </c>
      <c r="B25" s="117">
        <v>1116</v>
      </c>
      <c r="C25" s="117" t="s">
        <v>679</v>
      </c>
      <c r="D25" s="117" t="s">
        <v>668</v>
      </c>
      <c r="E25" s="117" t="s">
        <v>678</v>
      </c>
    </row>
    <row r="26" spans="1:5" ht="15.75" customHeight="1">
      <c r="A26" s="148">
        <v>43405</v>
      </c>
      <c r="B26" s="117">
        <v>1010</v>
      </c>
      <c r="C26" s="117" t="s">
        <v>680</v>
      </c>
      <c r="D26" s="117" t="s">
        <v>681</v>
      </c>
      <c r="E26" s="117" t="s">
        <v>682</v>
      </c>
    </row>
    <row r="27" spans="1:5" ht="15.75" customHeight="1"/>
    <row r="28" spans="1:5" ht="15.75" customHeight="1">
      <c r="A28" s="13" t="s">
        <v>683</v>
      </c>
      <c r="D28" s="149" t="s">
        <v>31</v>
      </c>
    </row>
    <row r="29" spans="1:5" ht="15.75" customHeight="1">
      <c r="A29" s="13" t="s">
        <v>684</v>
      </c>
      <c r="D29" s="149" t="s">
        <v>27</v>
      </c>
    </row>
    <row r="30" spans="1:5" ht="15.75" customHeight="1">
      <c r="A30" s="13" t="s">
        <v>685</v>
      </c>
      <c r="E30" s="49" t="s">
        <v>380</v>
      </c>
    </row>
    <row r="31" spans="1:5" ht="15.75" customHeight="1">
      <c r="A31" s="13" t="s">
        <v>686</v>
      </c>
      <c r="E31" s="49" t="s">
        <v>687</v>
      </c>
    </row>
    <row r="32" spans="1:5" ht="15.75" customHeight="1">
      <c r="A32" s="13" t="s">
        <v>688</v>
      </c>
      <c r="E32" s="49" t="s">
        <v>689</v>
      </c>
    </row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A1:E1"/>
    <mergeCell ref="A2:E2"/>
    <mergeCell ref="A4:E4"/>
  </mergeCells>
  <pageMargins left="0.7" right="0.7" top="0.75" bottom="0.75" header="0" footer="0"/>
  <pageSetup orientation="landscape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E1000"/>
  <sheetViews>
    <sheetView workbookViewId="0">
      <selection sqref="A1:E1"/>
    </sheetView>
  </sheetViews>
  <sheetFormatPr defaultColWidth="14.36328125" defaultRowHeight="15" customHeight="1"/>
  <cols>
    <col min="1" max="1" width="9.90625" customWidth="1"/>
    <col min="2" max="2" width="12" customWidth="1"/>
    <col min="3" max="3" width="13.26953125" customWidth="1"/>
    <col min="4" max="4" width="12" customWidth="1"/>
    <col min="5" max="5" width="13.1796875" customWidth="1"/>
    <col min="6" max="26" width="7.90625" customWidth="1"/>
  </cols>
  <sheetData>
    <row r="1" spans="1:5" ht="18.75" customHeight="1">
      <c r="A1" s="252" t="s">
        <v>690</v>
      </c>
      <c r="B1" s="253"/>
      <c r="C1" s="253"/>
      <c r="D1" s="253"/>
      <c r="E1" s="253"/>
    </row>
    <row r="2" spans="1:5" ht="14.5">
      <c r="A2" s="254" t="s">
        <v>691</v>
      </c>
      <c r="B2" s="253"/>
      <c r="C2" s="253"/>
      <c r="D2" s="253"/>
      <c r="E2" s="253"/>
    </row>
    <row r="3" spans="1:5" ht="14.5">
      <c r="A3" s="15"/>
      <c r="B3" s="15"/>
      <c r="C3" s="15"/>
      <c r="D3" s="15"/>
      <c r="E3" s="15"/>
    </row>
    <row r="4" spans="1:5" ht="14.5">
      <c r="C4" s="150" t="s">
        <v>692</v>
      </c>
    </row>
    <row r="5" spans="1:5" ht="14.5">
      <c r="A5" s="151" t="s">
        <v>643</v>
      </c>
      <c r="B5" s="151" t="s">
        <v>195</v>
      </c>
      <c r="C5" s="151" t="s">
        <v>194</v>
      </c>
      <c r="D5" s="151" t="s">
        <v>228</v>
      </c>
      <c r="E5" s="151" t="s">
        <v>693</v>
      </c>
    </row>
    <row r="6" spans="1:5" ht="14.5">
      <c r="A6" s="152">
        <v>101</v>
      </c>
      <c r="B6" s="152" t="s">
        <v>694</v>
      </c>
      <c r="C6" s="152" t="s">
        <v>695</v>
      </c>
      <c r="D6" s="152" t="s">
        <v>246</v>
      </c>
      <c r="E6" s="152" t="s">
        <v>696</v>
      </c>
    </row>
    <row r="7" spans="1:5" ht="14.5">
      <c r="A7" s="6">
        <v>102</v>
      </c>
      <c r="B7" s="6" t="s">
        <v>697</v>
      </c>
      <c r="C7" s="6" t="s">
        <v>698</v>
      </c>
      <c r="D7" s="6" t="s">
        <v>235</v>
      </c>
      <c r="E7" s="6" t="s">
        <v>567</v>
      </c>
    </row>
    <row r="8" spans="1:5" ht="14.5">
      <c r="A8" s="152">
        <v>103</v>
      </c>
      <c r="B8" s="152" t="s">
        <v>179</v>
      </c>
      <c r="C8" s="152" t="s">
        <v>485</v>
      </c>
      <c r="D8" s="152" t="s">
        <v>246</v>
      </c>
      <c r="E8" s="152" t="s">
        <v>567</v>
      </c>
    </row>
    <row r="9" spans="1:5" ht="14.5">
      <c r="A9" s="6">
        <v>104</v>
      </c>
      <c r="B9" s="6" t="s">
        <v>173</v>
      </c>
      <c r="C9" s="6" t="s">
        <v>320</v>
      </c>
      <c r="D9" s="6" t="s">
        <v>235</v>
      </c>
      <c r="E9" s="6" t="s">
        <v>565</v>
      </c>
    </row>
    <row r="10" spans="1:5" ht="14.5">
      <c r="A10" s="152">
        <v>105</v>
      </c>
      <c r="B10" s="152" t="s">
        <v>179</v>
      </c>
      <c r="C10" s="152" t="s">
        <v>203</v>
      </c>
      <c r="D10" s="152" t="s">
        <v>235</v>
      </c>
      <c r="E10" s="152" t="s">
        <v>696</v>
      </c>
    </row>
    <row r="11" spans="1:5" ht="14.5">
      <c r="A11" s="6">
        <v>106</v>
      </c>
      <c r="B11" s="6" t="s">
        <v>699</v>
      </c>
      <c r="C11" s="6" t="s">
        <v>700</v>
      </c>
      <c r="D11" s="6" t="s">
        <v>483</v>
      </c>
      <c r="E11" s="6" t="s">
        <v>565</v>
      </c>
    </row>
    <row r="12" spans="1:5" ht="14.5">
      <c r="A12" s="152">
        <v>107</v>
      </c>
      <c r="B12" s="152" t="s">
        <v>701</v>
      </c>
      <c r="C12" s="152" t="s">
        <v>702</v>
      </c>
      <c r="D12" s="152" t="s">
        <v>246</v>
      </c>
      <c r="E12" s="152" t="s">
        <v>567</v>
      </c>
    </row>
    <row r="13" spans="1:5" ht="14.5">
      <c r="A13" s="6">
        <v>108</v>
      </c>
      <c r="B13" s="6" t="s">
        <v>703</v>
      </c>
      <c r="C13" s="6" t="s">
        <v>704</v>
      </c>
      <c r="D13" s="6" t="s">
        <v>235</v>
      </c>
      <c r="E13" s="6" t="s">
        <v>696</v>
      </c>
    </row>
    <row r="14" spans="1:5" ht="14.5">
      <c r="A14" s="152">
        <v>109</v>
      </c>
      <c r="B14" s="152" t="s">
        <v>705</v>
      </c>
      <c r="C14" s="152" t="s">
        <v>706</v>
      </c>
      <c r="D14" s="152" t="s">
        <v>483</v>
      </c>
      <c r="E14" s="152" t="s">
        <v>567</v>
      </c>
    </row>
    <row r="15" spans="1:5" ht="14.5">
      <c r="A15" s="153">
        <v>110</v>
      </c>
      <c r="B15" s="153" t="s">
        <v>707</v>
      </c>
      <c r="C15" s="153" t="s">
        <v>708</v>
      </c>
      <c r="D15" s="153" t="s">
        <v>483</v>
      </c>
      <c r="E15" s="153" t="s">
        <v>565</v>
      </c>
    </row>
    <row r="19" spans="1:5" ht="14.5">
      <c r="C19" s="150" t="s">
        <v>709</v>
      </c>
    </row>
    <row r="20" spans="1:5" ht="14.5">
      <c r="A20" s="151" t="s">
        <v>643</v>
      </c>
      <c r="B20" s="151" t="s">
        <v>195</v>
      </c>
      <c r="C20" s="151" t="s">
        <v>194</v>
      </c>
      <c r="D20" s="151" t="s">
        <v>228</v>
      </c>
      <c r="E20" s="151" t="s">
        <v>693</v>
      </c>
    </row>
    <row r="21" spans="1:5" ht="15.75" customHeight="1">
      <c r="A21" s="152">
        <v>101</v>
      </c>
      <c r="B21" s="152" t="str">
        <f t="shared" ref="B21:E21" si="0">VLOOKUP(A21,A5:E15,2, )</f>
        <v>Donald</v>
      </c>
      <c r="C21" s="152" t="str">
        <f t="shared" si="0"/>
        <v>Patrick</v>
      </c>
      <c r="D21" s="152" t="str">
        <f t="shared" si="0"/>
        <v>Finance</v>
      </c>
      <c r="E21" s="152" t="str">
        <f t="shared" si="0"/>
        <v>Banglore</v>
      </c>
    </row>
    <row r="22" spans="1:5" ht="15.75" customHeight="1">
      <c r="A22" s="6">
        <v>103</v>
      </c>
      <c r="B22" s="6" t="s">
        <v>14</v>
      </c>
      <c r="C22" s="6" t="s">
        <v>14</v>
      </c>
      <c r="D22" s="6" t="s">
        <v>14</v>
      </c>
      <c r="E22" s="6" t="s">
        <v>14</v>
      </c>
    </row>
    <row r="23" spans="1:5" ht="15.75" customHeight="1">
      <c r="A23" s="152">
        <v>102</v>
      </c>
      <c r="B23" s="6" t="s">
        <v>14</v>
      </c>
      <c r="C23" s="6" t="s">
        <v>14</v>
      </c>
      <c r="D23" s="6" t="s">
        <v>14</v>
      </c>
      <c r="E23" s="6" t="s">
        <v>14</v>
      </c>
    </row>
    <row r="24" spans="1:5" ht="15.75" customHeight="1">
      <c r="A24" s="6">
        <v>105</v>
      </c>
      <c r="B24" s="6" t="s">
        <v>14</v>
      </c>
      <c r="C24" s="6" t="s">
        <v>14</v>
      </c>
      <c r="D24" s="6" t="s">
        <v>14</v>
      </c>
      <c r="E24" s="6" t="s">
        <v>14</v>
      </c>
    </row>
    <row r="25" spans="1:5" ht="15.75" customHeight="1">
      <c r="A25" s="152">
        <v>108</v>
      </c>
      <c r="B25" s="6" t="s">
        <v>14</v>
      </c>
      <c r="C25" s="6" t="s">
        <v>14</v>
      </c>
      <c r="D25" s="6" t="s">
        <v>14</v>
      </c>
      <c r="E25" s="6" t="s">
        <v>14</v>
      </c>
    </row>
    <row r="26" spans="1:5" ht="15.75" customHeight="1">
      <c r="A26" s="6">
        <v>106</v>
      </c>
      <c r="B26" s="6" t="s">
        <v>14</v>
      </c>
      <c r="C26" s="6" t="s">
        <v>14</v>
      </c>
      <c r="D26" s="6" t="s">
        <v>14</v>
      </c>
      <c r="E26" s="6" t="s">
        <v>14</v>
      </c>
    </row>
    <row r="27" spans="1:5" ht="15.75" customHeight="1">
      <c r="A27" s="152">
        <v>107</v>
      </c>
      <c r="B27" s="6" t="s">
        <v>14</v>
      </c>
      <c r="C27" s="6" t="s">
        <v>14</v>
      </c>
      <c r="D27" s="6" t="s">
        <v>14</v>
      </c>
      <c r="E27" s="6" t="s">
        <v>14</v>
      </c>
    </row>
    <row r="28" spans="1:5" ht="15.75" customHeight="1">
      <c r="A28" s="6">
        <v>104</v>
      </c>
      <c r="B28" s="6" t="s">
        <v>14</v>
      </c>
      <c r="C28" s="6" t="s">
        <v>14</v>
      </c>
      <c r="D28" s="6" t="s">
        <v>14</v>
      </c>
      <c r="E28" s="6" t="s">
        <v>14</v>
      </c>
    </row>
    <row r="29" spans="1:5" ht="15.75" customHeight="1">
      <c r="A29" s="152">
        <v>109</v>
      </c>
      <c r="B29" s="6" t="s">
        <v>14</v>
      </c>
      <c r="C29" s="6" t="s">
        <v>14</v>
      </c>
      <c r="D29" s="6" t="s">
        <v>14</v>
      </c>
      <c r="E29" s="6" t="s">
        <v>14</v>
      </c>
    </row>
    <row r="30" spans="1:5" ht="15.75" customHeight="1">
      <c r="A30" s="153">
        <v>110</v>
      </c>
      <c r="B30" s="6" t="s">
        <v>14</v>
      </c>
      <c r="C30" s="6" t="s">
        <v>14</v>
      </c>
      <c r="D30" s="6" t="s">
        <v>14</v>
      </c>
      <c r="E30" s="6" t="s">
        <v>14</v>
      </c>
    </row>
    <row r="31" spans="1:5" ht="15.75" customHeight="1"/>
    <row r="32" spans="1:5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E1"/>
    <mergeCell ref="A2:E2"/>
  </mergeCells>
  <pageMargins left="0.7" right="0.7" top="0.75" bottom="0.75" header="0" footer="0"/>
  <pageSetup orientation="landscape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G1000"/>
  <sheetViews>
    <sheetView workbookViewId="0">
      <selection sqref="A1:G1"/>
    </sheetView>
  </sheetViews>
  <sheetFormatPr defaultColWidth="14.36328125" defaultRowHeight="15" customHeight="1"/>
  <cols>
    <col min="1" max="1" width="10.36328125" customWidth="1"/>
    <col min="2" max="5" width="7.90625" customWidth="1"/>
    <col min="6" max="6" width="13.81640625" customWidth="1"/>
    <col min="7" max="7" width="17.453125" customWidth="1"/>
    <col min="8" max="26" width="7.90625" customWidth="1"/>
  </cols>
  <sheetData>
    <row r="1" spans="1:7" ht="18.75" customHeight="1">
      <c r="A1" s="252" t="s">
        <v>710</v>
      </c>
      <c r="B1" s="253"/>
      <c r="C1" s="253"/>
      <c r="D1" s="253"/>
      <c r="E1" s="253"/>
      <c r="F1" s="253"/>
      <c r="G1" s="253"/>
    </row>
    <row r="2" spans="1:7" ht="14.5">
      <c r="A2" s="254" t="s">
        <v>711</v>
      </c>
      <c r="B2" s="253"/>
      <c r="C2" s="253"/>
      <c r="D2" s="253"/>
      <c r="E2" s="253"/>
      <c r="F2" s="253"/>
      <c r="G2" s="253"/>
    </row>
    <row r="4" spans="1:7" ht="14.5">
      <c r="F4" s="274" t="s">
        <v>712</v>
      </c>
      <c r="G4" s="253"/>
    </row>
    <row r="5" spans="1:7" ht="30" customHeight="1">
      <c r="A5" s="120" t="s">
        <v>713</v>
      </c>
      <c r="B5" s="120" t="s">
        <v>714</v>
      </c>
      <c r="C5" s="120" t="s">
        <v>715</v>
      </c>
      <c r="D5" s="84"/>
      <c r="E5" s="84"/>
      <c r="F5" s="84" t="s">
        <v>714</v>
      </c>
      <c r="G5" s="84" t="s">
        <v>716</v>
      </c>
    </row>
    <row r="6" spans="1:7" ht="14.5">
      <c r="A6" s="39">
        <v>43119</v>
      </c>
      <c r="B6" s="39" t="s">
        <v>717</v>
      </c>
      <c r="C6" s="154">
        <v>201439.5</v>
      </c>
      <c r="D6" s="84"/>
      <c r="E6" s="84"/>
      <c r="F6" s="84"/>
      <c r="G6" s="155"/>
    </row>
    <row r="7" spans="1:7" ht="14.5">
      <c r="A7" s="39">
        <v>43116</v>
      </c>
      <c r="B7" s="39" t="s">
        <v>717</v>
      </c>
      <c r="C7" s="154">
        <v>352518.75</v>
      </c>
      <c r="D7" s="84"/>
      <c r="E7" s="84"/>
      <c r="F7" s="156" t="s">
        <v>713</v>
      </c>
      <c r="G7" s="157" t="s">
        <v>718</v>
      </c>
    </row>
    <row r="8" spans="1:7" ht="14.5">
      <c r="A8" s="39">
        <v>43122</v>
      </c>
      <c r="B8" s="39" t="s">
        <v>717</v>
      </c>
      <c r="C8" s="154">
        <v>172406.25</v>
      </c>
      <c r="D8" s="84"/>
      <c r="E8" s="84"/>
      <c r="F8" s="158">
        <v>43112</v>
      </c>
      <c r="G8" s="159">
        <v>240000</v>
      </c>
    </row>
    <row r="9" spans="1:7" ht="14.5">
      <c r="A9" s="39">
        <v>43112</v>
      </c>
      <c r="B9" s="39" t="s">
        <v>717</v>
      </c>
      <c r="C9" s="154">
        <v>240000</v>
      </c>
      <c r="D9" s="84"/>
      <c r="E9" s="84"/>
      <c r="F9" s="158">
        <v>43116</v>
      </c>
      <c r="G9" s="159">
        <v>352518.75</v>
      </c>
    </row>
    <row r="10" spans="1:7" ht="14.5">
      <c r="A10" s="39">
        <v>43136</v>
      </c>
      <c r="B10" s="39" t="s">
        <v>719</v>
      </c>
      <c r="C10" s="154">
        <v>15204.75</v>
      </c>
      <c r="D10" s="84"/>
      <c r="E10" s="84"/>
      <c r="F10" s="158">
        <v>43119</v>
      </c>
      <c r="G10" s="159">
        <v>201439.5</v>
      </c>
    </row>
    <row r="11" spans="1:7" ht="14.5">
      <c r="A11" s="39">
        <v>43133</v>
      </c>
      <c r="B11" s="39" t="s">
        <v>719</v>
      </c>
      <c r="C11" s="154">
        <v>24327</v>
      </c>
      <c r="D11" s="84"/>
      <c r="E11" s="84"/>
      <c r="F11" s="158">
        <v>43122</v>
      </c>
      <c r="G11" s="159">
        <v>172406.25</v>
      </c>
    </row>
    <row r="12" spans="1:7" ht="14.5">
      <c r="A12" s="39">
        <v>43144</v>
      </c>
      <c r="B12" s="39" t="s">
        <v>719</v>
      </c>
      <c r="C12" s="154">
        <v>50548.5</v>
      </c>
      <c r="D12" s="84"/>
      <c r="E12" s="84"/>
      <c r="F12" s="158">
        <v>43133</v>
      </c>
      <c r="G12" s="159">
        <v>24327</v>
      </c>
    </row>
    <row r="13" spans="1:7" ht="14.5">
      <c r="A13" s="39">
        <v>43146</v>
      </c>
      <c r="B13" s="39" t="s">
        <v>719</v>
      </c>
      <c r="C13" s="154">
        <v>15105.75</v>
      </c>
      <c r="D13" s="84"/>
      <c r="E13" s="84"/>
      <c r="F13" s="158">
        <v>43136</v>
      </c>
      <c r="G13" s="159">
        <v>15204.75</v>
      </c>
    </row>
    <row r="14" spans="1:7" ht="14.5">
      <c r="A14" s="39">
        <v>43146</v>
      </c>
      <c r="B14" s="39" t="s">
        <v>719</v>
      </c>
      <c r="C14" s="154">
        <v>19901.25</v>
      </c>
      <c r="D14" s="84"/>
      <c r="E14" s="84"/>
      <c r="F14" s="158">
        <v>43140</v>
      </c>
      <c r="G14" s="159">
        <v>15204.75</v>
      </c>
    </row>
    <row r="15" spans="1:7" ht="14.5">
      <c r="A15" s="39">
        <v>43140</v>
      </c>
      <c r="B15" s="39" t="s">
        <v>719</v>
      </c>
      <c r="C15" s="154">
        <v>15204.75</v>
      </c>
      <c r="D15" s="84"/>
      <c r="E15" s="84"/>
      <c r="F15" s="158">
        <v>43144</v>
      </c>
      <c r="G15" s="159">
        <v>50548.5</v>
      </c>
    </row>
    <row r="16" spans="1:7" ht="14.5">
      <c r="A16" s="39">
        <v>43153</v>
      </c>
      <c r="B16" s="39" t="s">
        <v>719</v>
      </c>
      <c r="C16" s="154">
        <v>300000</v>
      </c>
      <c r="D16" s="84"/>
      <c r="E16" s="84"/>
      <c r="F16" s="158">
        <v>43146</v>
      </c>
      <c r="G16" s="159">
        <v>35007</v>
      </c>
    </row>
    <row r="17" spans="1:7" ht="14.5">
      <c r="A17" s="39">
        <v>43157</v>
      </c>
      <c r="B17" s="39" t="s">
        <v>719</v>
      </c>
      <c r="C17" s="154">
        <v>150000</v>
      </c>
      <c r="D17" s="84"/>
      <c r="E17" s="84"/>
      <c r="F17" s="158">
        <v>43153</v>
      </c>
      <c r="G17" s="159">
        <v>300000</v>
      </c>
    </row>
    <row r="18" spans="1:7" ht="14.5">
      <c r="A18" s="39">
        <v>43157</v>
      </c>
      <c r="B18" s="39" t="s">
        <v>719</v>
      </c>
      <c r="C18" s="154">
        <v>330552.75</v>
      </c>
      <c r="D18" s="84"/>
      <c r="E18" s="84"/>
      <c r="F18" s="158">
        <v>43157</v>
      </c>
      <c r="G18" s="159">
        <v>643834.5</v>
      </c>
    </row>
    <row r="19" spans="1:7" ht="14.5">
      <c r="A19" s="39">
        <v>43157</v>
      </c>
      <c r="B19" s="39" t="s">
        <v>719</v>
      </c>
      <c r="C19" s="154">
        <v>163281.75</v>
      </c>
      <c r="D19" s="84"/>
      <c r="E19" s="84"/>
      <c r="F19" s="158">
        <v>43158</v>
      </c>
      <c r="G19" s="159">
        <v>564030</v>
      </c>
    </row>
    <row r="20" spans="1:7" ht="14.5">
      <c r="A20" s="39">
        <v>43158</v>
      </c>
      <c r="B20" s="39" t="s">
        <v>719</v>
      </c>
      <c r="C20" s="154">
        <v>564030</v>
      </c>
      <c r="D20" s="84"/>
      <c r="E20" s="84"/>
      <c r="F20" s="158">
        <v>43159</v>
      </c>
      <c r="G20" s="159">
        <v>720255.75</v>
      </c>
    </row>
    <row r="21" spans="1:7" ht="15.75" customHeight="1">
      <c r="A21" s="39">
        <v>43159</v>
      </c>
      <c r="B21" s="39" t="s">
        <v>719</v>
      </c>
      <c r="C21" s="154">
        <v>503598.75</v>
      </c>
      <c r="D21" s="84"/>
      <c r="E21" s="84"/>
      <c r="F21" s="158" t="s">
        <v>720</v>
      </c>
      <c r="G21" s="159">
        <v>3334776.75</v>
      </c>
    </row>
    <row r="22" spans="1:7" ht="15.75" customHeight="1">
      <c r="A22" s="39">
        <v>43159</v>
      </c>
      <c r="B22" s="39" t="s">
        <v>719</v>
      </c>
      <c r="C22" s="154">
        <v>15217.5</v>
      </c>
      <c r="D22" s="84"/>
      <c r="E22" s="84"/>
      <c r="F22" s="84"/>
      <c r="G22" s="155"/>
    </row>
    <row r="23" spans="1:7" ht="15.75" customHeight="1">
      <c r="A23" s="47">
        <v>43159</v>
      </c>
      <c r="B23" s="39" t="s">
        <v>719</v>
      </c>
      <c r="C23" s="154">
        <v>201439.5</v>
      </c>
      <c r="D23" s="84"/>
      <c r="E23" s="84"/>
      <c r="F23" s="84"/>
      <c r="G23" s="160"/>
    </row>
    <row r="24" spans="1:7" ht="15.75" customHeight="1"/>
    <row r="25" spans="1:7" ht="15.75" customHeight="1"/>
    <row r="26" spans="1:7" ht="15.75" customHeight="1"/>
    <row r="27" spans="1:7" ht="15.75" customHeight="1"/>
    <row r="28" spans="1:7" ht="15.75" customHeight="1"/>
    <row r="29" spans="1:7" ht="15.75" customHeight="1"/>
    <row r="30" spans="1:7" ht="15.75" customHeight="1"/>
    <row r="31" spans="1:7" ht="15.75" customHeight="1"/>
    <row r="32" spans="1:7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A1:G1"/>
    <mergeCell ref="A2:G2"/>
    <mergeCell ref="F4:G4"/>
  </mergeCells>
  <pageMargins left="0.7" right="0.7" top="0.75" bottom="0.75" header="0" footer="0"/>
  <pageSetup orientation="landscape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I1000"/>
  <sheetViews>
    <sheetView workbookViewId="0">
      <selection sqref="A1:I1"/>
    </sheetView>
  </sheetViews>
  <sheetFormatPr defaultColWidth="14.36328125" defaultRowHeight="15" customHeight="1"/>
  <cols>
    <col min="1" max="26" width="7.90625" customWidth="1"/>
  </cols>
  <sheetData>
    <row r="1" spans="1:9" ht="18.75" customHeight="1">
      <c r="A1" s="252" t="s">
        <v>721</v>
      </c>
      <c r="B1" s="253"/>
      <c r="C1" s="253"/>
      <c r="D1" s="253"/>
      <c r="E1" s="253"/>
      <c r="F1" s="253"/>
      <c r="G1" s="253"/>
      <c r="H1" s="253"/>
      <c r="I1" s="253"/>
    </row>
    <row r="2" spans="1:9" ht="14.5">
      <c r="A2" s="254" t="s">
        <v>722</v>
      </c>
      <c r="B2" s="253"/>
      <c r="C2" s="253"/>
      <c r="D2" s="253"/>
      <c r="E2" s="253"/>
      <c r="F2" s="253"/>
      <c r="G2" s="253"/>
      <c r="H2" s="253"/>
      <c r="I2" s="253"/>
    </row>
    <row r="4" spans="1:9" ht="14.5">
      <c r="A4" s="145" t="s">
        <v>723</v>
      </c>
      <c r="B4" s="117" t="s">
        <v>717</v>
      </c>
      <c r="C4" s="117" t="s">
        <v>719</v>
      </c>
      <c r="D4" s="117" t="s">
        <v>724</v>
      </c>
      <c r="E4" s="117" t="s">
        <v>725</v>
      </c>
      <c r="F4" s="117" t="s">
        <v>299</v>
      </c>
      <c r="G4" s="117" t="s">
        <v>726</v>
      </c>
    </row>
    <row r="5" spans="1:9" ht="14.5">
      <c r="A5" s="145" t="s">
        <v>727</v>
      </c>
      <c r="B5" s="117">
        <v>240</v>
      </c>
      <c r="C5" s="117">
        <v>180</v>
      </c>
      <c r="D5" s="117">
        <v>310</v>
      </c>
      <c r="E5" s="117">
        <v>445</v>
      </c>
      <c r="F5" s="117">
        <v>650</v>
      </c>
      <c r="G5" s="117">
        <v>700</v>
      </c>
    </row>
    <row r="7" spans="1:9" ht="14.5">
      <c r="A7" s="145" t="s">
        <v>723</v>
      </c>
      <c r="B7" s="117" t="s">
        <v>725</v>
      </c>
      <c r="C7" s="84"/>
      <c r="D7" s="84"/>
    </row>
    <row r="8" spans="1:9" ht="14.5">
      <c r="A8" s="145" t="s">
        <v>727</v>
      </c>
      <c r="B8" s="6" t="s">
        <v>14</v>
      </c>
      <c r="C8" s="84"/>
      <c r="D8" s="84"/>
    </row>
    <row r="11" spans="1:9" ht="14.5">
      <c r="A11" s="137" t="s">
        <v>166</v>
      </c>
      <c r="B11" s="138" t="s">
        <v>636</v>
      </c>
      <c r="C11" s="138" t="s">
        <v>728</v>
      </c>
      <c r="D11" s="138" t="s">
        <v>729</v>
      </c>
      <c r="E11" s="138" t="s">
        <v>730</v>
      </c>
      <c r="F11" s="138" t="s">
        <v>731</v>
      </c>
      <c r="G11" s="138" t="s">
        <v>732</v>
      </c>
    </row>
    <row r="12" spans="1:9" ht="14.5">
      <c r="A12" s="137" t="s">
        <v>733</v>
      </c>
      <c r="B12" s="138">
        <v>36</v>
      </c>
      <c r="C12" s="138">
        <v>45</v>
      </c>
      <c r="D12" s="138">
        <v>52</v>
      </c>
      <c r="E12" s="138">
        <v>66</v>
      </c>
      <c r="F12" s="138">
        <v>75</v>
      </c>
      <c r="G12" s="138">
        <v>40</v>
      </c>
    </row>
    <row r="13" spans="1:9" ht="14.5">
      <c r="A13" s="137" t="s">
        <v>734</v>
      </c>
      <c r="B13" s="138">
        <v>82</v>
      </c>
      <c r="C13" s="138">
        <v>71</v>
      </c>
      <c r="D13" s="138">
        <v>56</v>
      </c>
      <c r="E13" s="138">
        <v>32</v>
      </c>
      <c r="F13" s="138">
        <v>81</v>
      </c>
      <c r="G13" s="138">
        <v>66</v>
      </c>
    </row>
    <row r="14" spans="1:9" ht="14.5">
      <c r="A14" s="137" t="s">
        <v>167</v>
      </c>
      <c r="B14" s="138">
        <v>32</v>
      </c>
      <c r="C14" s="138">
        <v>45</v>
      </c>
      <c r="D14" s="138">
        <v>52</v>
      </c>
      <c r="E14" s="138">
        <v>51</v>
      </c>
      <c r="F14" s="138">
        <v>71</v>
      </c>
      <c r="G14" s="138">
        <v>74</v>
      </c>
    </row>
    <row r="17" spans="1:7" ht="14.5">
      <c r="A17" s="266" t="s">
        <v>735</v>
      </c>
      <c r="B17" s="257"/>
      <c r="C17" s="6" t="s">
        <v>14</v>
      </c>
    </row>
    <row r="19" spans="1:7" ht="14.5">
      <c r="A19" s="137" t="s">
        <v>166</v>
      </c>
      <c r="B19" s="138" t="s">
        <v>636</v>
      </c>
      <c r="C19" s="138" t="s">
        <v>728</v>
      </c>
      <c r="D19" s="138" t="s">
        <v>729</v>
      </c>
      <c r="E19" s="138" t="s">
        <v>730</v>
      </c>
      <c r="F19" s="138" t="s">
        <v>731</v>
      </c>
      <c r="G19" s="138" t="s">
        <v>732</v>
      </c>
    </row>
    <row r="20" spans="1:7" ht="14.5">
      <c r="A20" s="137" t="s">
        <v>733</v>
      </c>
      <c r="B20" s="138">
        <v>36</v>
      </c>
      <c r="C20" s="138">
        <v>45</v>
      </c>
      <c r="D20" s="138">
        <v>52</v>
      </c>
      <c r="E20" s="138">
        <v>66</v>
      </c>
      <c r="F20" s="138">
        <v>75</v>
      </c>
      <c r="G20" s="138">
        <v>40</v>
      </c>
    </row>
    <row r="21" spans="1:7" ht="15.75" customHeight="1">
      <c r="A21" s="137" t="s">
        <v>734</v>
      </c>
      <c r="B21" s="138">
        <v>82</v>
      </c>
      <c r="C21" s="138">
        <v>71</v>
      </c>
      <c r="D21" s="138">
        <v>56</v>
      </c>
      <c r="E21" s="138">
        <v>32</v>
      </c>
      <c r="F21" s="138">
        <v>81</v>
      </c>
      <c r="G21" s="138">
        <v>66</v>
      </c>
    </row>
    <row r="22" spans="1:7" ht="15.75" customHeight="1">
      <c r="A22" s="137" t="s">
        <v>167</v>
      </c>
      <c r="B22" s="138">
        <v>32</v>
      </c>
      <c r="C22" s="138">
        <v>45</v>
      </c>
      <c r="D22" s="138">
        <v>52</v>
      </c>
      <c r="E22" s="138">
        <v>51</v>
      </c>
      <c r="F22" s="138">
        <v>71</v>
      </c>
      <c r="G22" s="138">
        <v>74</v>
      </c>
    </row>
    <row r="23" spans="1:7" ht="15.75" customHeight="1"/>
    <row r="24" spans="1:7" ht="15.75" customHeight="1">
      <c r="A24" s="266" t="s">
        <v>736</v>
      </c>
      <c r="B24" s="257"/>
      <c r="C24" s="6" t="s">
        <v>14</v>
      </c>
    </row>
    <row r="25" spans="1:7" ht="15.75" customHeight="1"/>
    <row r="26" spans="1:7" ht="15.75" customHeight="1">
      <c r="A26" s="137" t="s">
        <v>737</v>
      </c>
      <c r="B26" s="138" t="s">
        <v>738</v>
      </c>
      <c r="C26" s="161" t="s">
        <v>739</v>
      </c>
      <c r="D26" s="161" t="s">
        <v>740</v>
      </c>
      <c r="E26" s="161" t="s">
        <v>741</v>
      </c>
      <c r="F26" s="161" t="s">
        <v>742</v>
      </c>
    </row>
    <row r="27" spans="1:7" ht="15.75" customHeight="1">
      <c r="A27" s="137" t="s">
        <v>743</v>
      </c>
      <c r="B27" s="6">
        <v>66</v>
      </c>
      <c r="C27" s="6">
        <v>43</v>
      </c>
      <c r="D27" s="6">
        <v>36</v>
      </c>
      <c r="E27" s="6">
        <v>82</v>
      </c>
      <c r="F27" s="6">
        <v>89</v>
      </c>
    </row>
    <row r="28" spans="1:7" ht="15.75" customHeight="1">
      <c r="A28" s="137" t="s">
        <v>744</v>
      </c>
      <c r="B28" s="6">
        <v>51</v>
      </c>
      <c r="C28" s="6">
        <v>83</v>
      </c>
      <c r="D28" s="6">
        <v>41</v>
      </c>
      <c r="E28" s="6">
        <v>125</v>
      </c>
      <c r="F28" s="6">
        <v>79</v>
      </c>
    </row>
    <row r="29" spans="1:7" ht="15.75" customHeight="1">
      <c r="A29" s="137" t="s">
        <v>745</v>
      </c>
      <c r="B29" s="6">
        <v>35</v>
      </c>
      <c r="C29" s="6">
        <v>97</v>
      </c>
      <c r="D29" s="6">
        <v>92</v>
      </c>
      <c r="E29" s="6">
        <v>41</v>
      </c>
      <c r="F29" s="6">
        <v>39</v>
      </c>
    </row>
    <row r="30" spans="1:7" ht="15.75" customHeight="1">
      <c r="A30" s="137" t="s">
        <v>746</v>
      </c>
      <c r="B30" s="6">
        <v>84</v>
      </c>
      <c r="C30" s="6">
        <v>76</v>
      </c>
      <c r="D30" s="6">
        <v>35</v>
      </c>
      <c r="E30" s="6">
        <v>48</v>
      </c>
      <c r="F30" s="6">
        <v>37</v>
      </c>
    </row>
    <row r="31" spans="1:7" ht="15.75" customHeight="1">
      <c r="A31" s="137" t="s">
        <v>747</v>
      </c>
      <c r="B31" s="6">
        <v>110</v>
      </c>
      <c r="C31" s="6">
        <v>77</v>
      </c>
      <c r="D31" s="6">
        <v>90</v>
      </c>
      <c r="E31" s="6">
        <v>37</v>
      </c>
      <c r="F31" s="6">
        <v>34</v>
      </c>
    </row>
    <row r="32" spans="1:7" ht="15.75" customHeight="1"/>
    <row r="33" spans="1:7" ht="15.75" customHeight="1">
      <c r="A33" s="137" t="s">
        <v>748</v>
      </c>
      <c r="B33" s="6" t="s">
        <v>741</v>
      </c>
    </row>
    <row r="34" spans="1:7" ht="15.75" customHeight="1">
      <c r="A34" s="140" t="s">
        <v>749</v>
      </c>
      <c r="B34" s="6" t="s">
        <v>14</v>
      </c>
      <c r="C34" s="88"/>
      <c r="D34" s="88"/>
    </row>
    <row r="35" spans="1:7" ht="15.75" customHeight="1"/>
    <row r="36" spans="1:7" ht="45" customHeight="1">
      <c r="A36" s="162" t="s">
        <v>750</v>
      </c>
      <c r="B36" s="163">
        <v>21</v>
      </c>
      <c r="C36" s="163">
        <v>33</v>
      </c>
      <c r="D36" s="163">
        <v>39</v>
      </c>
      <c r="E36" s="163">
        <v>42</v>
      </c>
      <c r="F36" s="163">
        <v>50</v>
      </c>
    </row>
    <row r="37" spans="1:7" ht="15.75" customHeight="1">
      <c r="A37" s="145" t="s">
        <v>751</v>
      </c>
      <c r="B37" s="117" t="s">
        <v>752</v>
      </c>
      <c r="C37" s="117" t="s">
        <v>558</v>
      </c>
      <c r="D37" s="117" t="s">
        <v>753</v>
      </c>
      <c r="E37" s="117" t="s">
        <v>565</v>
      </c>
      <c r="F37" s="117" t="s">
        <v>754</v>
      </c>
    </row>
    <row r="38" spans="1:7" ht="15.75" customHeight="1"/>
    <row r="39" spans="1:7" ht="15.75" customHeight="1">
      <c r="A39" s="137" t="s">
        <v>755</v>
      </c>
      <c r="B39" s="6">
        <v>40</v>
      </c>
    </row>
    <row r="40" spans="1:7" ht="15.75" customHeight="1">
      <c r="A40" s="140" t="s">
        <v>555</v>
      </c>
      <c r="B40" s="6" t="s">
        <v>14</v>
      </c>
      <c r="C40" s="84"/>
      <c r="D40" s="84"/>
    </row>
    <row r="41" spans="1:7" ht="15.75" customHeight="1"/>
    <row r="42" spans="1:7" ht="15.75" customHeight="1">
      <c r="A42" s="137" t="s">
        <v>756</v>
      </c>
      <c r="B42" s="6" t="s">
        <v>757</v>
      </c>
      <c r="C42" s="6" t="s">
        <v>758</v>
      </c>
      <c r="D42" s="6" t="s">
        <v>759</v>
      </c>
      <c r="E42" s="6" t="s">
        <v>760</v>
      </c>
      <c r="F42" s="6" t="s">
        <v>171</v>
      </c>
      <c r="G42" s="6" t="s">
        <v>761</v>
      </c>
    </row>
    <row r="43" spans="1:7" ht="15.75" customHeight="1">
      <c r="A43" s="137" t="s">
        <v>315</v>
      </c>
      <c r="B43" s="6">
        <v>200</v>
      </c>
      <c r="C43" s="6">
        <v>125</v>
      </c>
      <c r="D43" s="6">
        <v>320</v>
      </c>
      <c r="E43" s="6">
        <v>250</v>
      </c>
      <c r="F43" s="6">
        <v>300</v>
      </c>
      <c r="G43" s="6">
        <v>421</v>
      </c>
    </row>
    <row r="44" spans="1:7" ht="15.75" customHeight="1"/>
    <row r="45" spans="1:7" ht="15.75" customHeight="1">
      <c r="A45" s="137" t="s">
        <v>756</v>
      </c>
      <c r="B45" s="6" t="s">
        <v>762</v>
      </c>
    </row>
    <row r="46" spans="1:7" ht="15.75" customHeight="1">
      <c r="A46" s="140" t="s">
        <v>315</v>
      </c>
      <c r="B46" s="6" t="s">
        <v>14</v>
      </c>
    </row>
    <row r="47" spans="1:7" ht="15.75" customHeight="1"/>
    <row r="48" spans="1:7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A1:I1"/>
    <mergeCell ref="A2:I2"/>
    <mergeCell ref="A17:B17"/>
    <mergeCell ref="A24:B24"/>
  </mergeCells>
  <pageMargins left="0.7" right="0.7" top="0.75" bottom="0.75" header="0" footer="0"/>
  <pageSetup orientation="landscape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I1000"/>
  <sheetViews>
    <sheetView workbookViewId="0">
      <selection sqref="A1:F1"/>
    </sheetView>
  </sheetViews>
  <sheetFormatPr defaultColWidth="14.36328125" defaultRowHeight="15" customHeight="1"/>
  <cols>
    <col min="1" max="1" width="17.90625" customWidth="1"/>
    <col min="2" max="2" width="13.81640625" customWidth="1"/>
    <col min="3" max="3" width="12.36328125" customWidth="1"/>
    <col min="4" max="6" width="7.90625" customWidth="1"/>
    <col min="7" max="7" width="14.81640625" customWidth="1"/>
    <col min="8" max="26" width="7.90625" customWidth="1"/>
  </cols>
  <sheetData>
    <row r="1" spans="1:9" ht="18.75" customHeight="1">
      <c r="A1" s="252" t="s">
        <v>763</v>
      </c>
      <c r="B1" s="253"/>
      <c r="C1" s="253"/>
      <c r="D1" s="253"/>
      <c r="E1" s="253"/>
      <c r="F1" s="253"/>
      <c r="G1" s="14"/>
      <c r="H1" s="14"/>
      <c r="I1" s="14"/>
    </row>
    <row r="2" spans="1:9" ht="14.5">
      <c r="A2" s="254" t="s">
        <v>764</v>
      </c>
      <c r="B2" s="253"/>
      <c r="C2" s="253"/>
      <c r="D2" s="253"/>
      <c r="E2" s="253"/>
      <c r="F2" s="253"/>
      <c r="G2" s="13"/>
      <c r="H2" s="13"/>
      <c r="I2" s="13"/>
    </row>
    <row r="4" spans="1:9" ht="38.25" customHeight="1">
      <c r="A4" s="164" t="s">
        <v>166</v>
      </c>
      <c r="B4" s="165" t="s">
        <v>765</v>
      </c>
      <c r="C4" s="166" t="s">
        <v>766</v>
      </c>
      <c r="E4" s="275" t="s">
        <v>767</v>
      </c>
      <c r="F4" s="260"/>
    </row>
    <row r="5" spans="1:9" ht="14.5">
      <c r="A5" s="167" t="s">
        <v>768</v>
      </c>
      <c r="B5" s="117">
        <v>92</v>
      </c>
      <c r="C5" s="141" t="str">
        <f t="shared" ref="C5:C13" si="0">IF(B5&lt;50,"F",IF(B5&lt;60,"D",IF(B5&lt;65,"D+",IF(B5&lt;70,"C",IF(B5&lt;75,"C+",IF(B5&lt;80,"B",IF(B5&lt;85,"B+",IF(B5&lt;90,"A","A+"))))))))</f>
        <v>A+</v>
      </c>
      <c r="E5" s="6" t="s">
        <v>769</v>
      </c>
      <c r="F5" s="6" t="s">
        <v>770</v>
      </c>
    </row>
    <row r="6" spans="1:9" ht="14.5">
      <c r="A6" s="167" t="s">
        <v>771</v>
      </c>
      <c r="B6" s="117">
        <v>88</v>
      </c>
      <c r="C6" s="141" t="str">
        <f t="shared" si="0"/>
        <v>A</v>
      </c>
      <c r="E6" s="6" t="s">
        <v>772</v>
      </c>
      <c r="F6" s="6" t="s">
        <v>537</v>
      </c>
    </row>
    <row r="7" spans="1:9" ht="14.5">
      <c r="A7" s="167" t="s">
        <v>773</v>
      </c>
      <c r="B7" s="117">
        <v>94</v>
      </c>
      <c r="C7" s="141" t="str">
        <f t="shared" si="0"/>
        <v>A+</v>
      </c>
      <c r="E7" s="6" t="s">
        <v>774</v>
      </c>
      <c r="F7" s="6" t="s">
        <v>775</v>
      </c>
    </row>
    <row r="8" spans="1:9" ht="14.5">
      <c r="A8" s="167" t="s">
        <v>776</v>
      </c>
      <c r="B8" s="117">
        <v>84</v>
      </c>
      <c r="C8" s="141" t="str">
        <f t="shared" si="0"/>
        <v>B+</v>
      </c>
      <c r="E8" s="6" t="s">
        <v>777</v>
      </c>
      <c r="F8" s="6" t="s">
        <v>778</v>
      </c>
    </row>
    <row r="9" spans="1:9" ht="14.5">
      <c r="A9" s="167" t="s">
        <v>779</v>
      </c>
      <c r="B9" s="117">
        <v>95</v>
      </c>
      <c r="C9" s="141" t="str">
        <f t="shared" si="0"/>
        <v>A+</v>
      </c>
      <c r="E9" s="6" t="s">
        <v>780</v>
      </c>
      <c r="F9" s="6" t="s">
        <v>781</v>
      </c>
    </row>
    <row r="10" spans="1:9" ht="14.5">
      <c r="A10" s="167" t="s">
        <v>782</v>
      </c>
      <c r="B10" s="117">
        <v>78</v>
      </c>
      <c r="C10" s="141" t="str">
        <f t="shared" si="0"/>
        <v>B</v>
      </c>
      <c r="E10" s="6" t="s">
        <v>783</v>
      </c>
      <c r="F10" s="6" t="s">
        <v>546</v>
      </c>
    </row>
    <row r="11" spans="1:9" ht="14.5">
      <c r="A11" s="167" t="s">
        <v>784</v>
      </c>
      <c r="B11" s="117">
        <v>59</v>
      </c>
      <c r="C11" s="141" t="str">
        <f t="shared" si="0"/>
        <v>D</v>
      </c>
      <c r="E11" s="6" t="s">
        <v>785</v>
      </c>
      <c r="F11" s="6" t="s">
        <v>786</v>
      </c>
    </row>
    <row r="12" spans="1:9" ht="14.5">
      <c r="A12" s="167" t="s">
        <v>787</v>
      </c>
      <c r="B12" s="117">
        <v>43</v>
      </c>
      <c r="C12" s="141" t="str">
        <f t="shared" si="0"/>
        <v>F</v>
      </c>
      <c r="E12" s="6" t="s">
        <v>788</v>
      </c>
      <c r="F12" s="6" t="s">
        <v>539</v>
      </c>
    </row>
    <row r="13" spans="1:9" ht="14.5">
      <c r="A13" s="168" t="s">
        <v>789</v>
      </c>
      <c r="B13" s="169">
        <v>90</v>
      </c>
      <c r="C13" s="170" t="str">
        <f t="shared" si="0"/>
        <v>A+</v>
      </c>
      <c r="E13" s="6" t="s">
        <v>790</v>
      </c>
      <c r="F13" s="6" t="s">
        <v>549</v>
      </c>
    </row>
    <row r="16" spans="1:9" ht="14.5">
      <c r="A16" s="146" t="s">
        <v>791</v>
      </c>
      <c r="B16" s="146" t="s">
        <v>714</v>
      </c>
      <c r="C16" s="146" t="s">
        <v>468</v>
      </c>
      <c r="D16" s="88"/>
      <c r="E16" s="88"/>
      <c r="F16" s="88"/>
      <c r="G16" s="88"/>
      <c r="H16" s="88"/>
      <c r="I16" s="88"/>
    </row>
    <row r="17" spans="1:9" ht="14.5">
      <c r="A17" s="6">
        <v>1</v>
      </c>
      <c r="B17" s="6" t="s">
        <v>717</v>
      </c>
      <c r="C17" s="154">
        <v>777307</v>
      </c>
      <c r="D17" s="88"/>
      <c r="E17" s="88"/>
      <c r="F17" s="88"/>
      <c r="G17" s="142" t="s">
        <v>792</v>
      </c>
      <c r="H17" s="6">
        <v>3</v>
      </c>
      <c r="I17" s="88"/>
    </row>
    <row r="18" spans="1:9" ht="14.5">
      <c r="A18" s="6">
        <v>2</v>
      </c>
      <c r="B18" s="6" t="s">
        <v>719</v>
      </c>
      <c r="C18" s="154">
        <v>590235</v>
      </c>
      <c r="D18" s="88"/>
      <c r="E18" s="88"/>
      <c r="F18" s="88"/>
      <c r="G18" s="142" t="s">
        <v>468</v>
      </c>
      <c r="H18" s="6" t="e">
        <f>VLOOKUP(H17,$A$2:$C$13,3,0)</f>
        <v>#N/A</v>
      </c>
      <c r="I18" s="88"/>
    </row>
    <row r="19" spans="1:9" ht="14.5">
      <c r="A19" s="6">
        <v>3</v>
      </c>
      <c r="B19" s="6" t="s">
        <v>724</v>
      </c>
      <c r="C19" s="154">
        <v>585683</v>
      </c>
      <c r="D19" s="88"/>
      <c r="E19" s="88"/>
      <c r="F19" s="88"/>
      <c r="G19" s="88"/>
      <c r="H19" s="88" t="s">
        <v>793</v>
      </c>
      <c r="I19" s="88"/>
    </row>
    <row r="20" spans="1:9" ht="14.5">
      <c r="A20" s="6">
        <v>4</v>
      </c>
      <c r="B20" s="6" t="s">
        <v>725</v>
      </c>
      <c r="C20" s="154">
        <v>740995</v>
      </c>
      <c r="D20" s="88"/>
      <c r="E20" s="88"/>
      <c r="F20" s="88"/>
      <c r="G20" s="88"/>
      <c r="H20" s="88"/>
      <c r="I20" s="88"/>
    </row>
    <row r="21" spans="1:9" ht="15.75" customHeight="1">
      <c r="A21" s="6">
        <v>5</v>
      </c>
      <c r="B21" s="6" t="s">
        <v>299</v>
      </c>
      <c r="C21" s="154">
        <v>756502</v>
      </c>
      <c r="D21" s="88"/>
      <c r="E21" s="88"/>
      <c r="F21" s="88"/>
      <c r="G21" s="88"/>
      <c r="H21" s="88"/>
      <c r="I21" s="88"/>
    </row>
    <row r="22" spans="1:9" ht="15.75" customHeight="1">
      <c r="A22" s="6">
        <v>6</v>
      </c>
      <c r="B22" s="6" t="s">
        <v>726</v>
      </c>
      <c r="C22" s="154">
        <v>626126</v>
      </c>
      <c r="D22" s="88"/>
      <c r="E22" s="88"/>
      <c r="F22" s="88"/>
      <c r="G22" s="88"/>
      <c r="H22" s="88"/>
      <c r="I22" s="88"/>
    </row>
    <row r="23" spans="1:9" ht="15.75" customHeight="1">
      <c r="A23" s="6">
        <v>7</v>
      </c>
      <c r="B23" s="6" t="s">
        <v>794</v>
      </c>
      <c r="C23" s="154">
        <v>668352</v>
      </c>
      <c r="D23" s="88"/>
      <c r="E23" s="88"/>
      <c r="F23" s="88"/>
      <c r="G23" s="88"/>
      <c r="H23" s="88"/>
      <c r="I23" s="88"/>
    </row>
    <row r="24" spans="1:9" ht="15.75" customHeight="1">
      <c r="A24" s="6">
        <v>8</v>
      </c>
      <c r="B24" s="6" t="s">
        <v>795</v>
      </c>
      <c r="C24" s="154">
        <v>698558</v>
      </c>
      <c r="D24" s="88"/>
      <c r="E24" s="88"/>
      <c r="F24" s="88"/>
      <c r="G24" s="88"/>
      <c r="H24" s="88"/>
      <c r="I24" s="88"/>
    </row>
    <row r="25" spans="1:9" ht="15.75" customHeight="1">
      <c r="A25" s="6">
        <v>9</v>
      </c>
      <c r="B25" s="6" t="s">
        <v>796</v>
      </c>
      <c r="C25" s="154">
        <v>562835</v>
      </c>
      <c r="D25" s="88"/>
      <c r="E25" s="88"/>
      <c r="F25" s="88"/>
      <c r="G25" s="88"/>
      <c r="H25" s="88"/>
      <c r="I25" s="88"/>
    </row>
    <row r="26" spans="1:9" ht="15.75" customHeight="1">
      <c r="A26" s="6">
        <v>10</v>
      </c>
      <c r="B26" s="6" t="s">
        <v>797</v>
      </c>
      <c r="C26" s="154">
        <v>564996</v>
      </c>
      <c r="D26" s="88"/>
      <c r="E26" s="88"/>
      <c r="F26" s="88"/>
      <c r="G26" s="88"/>
      <c r="H26" s="88"/>
      <c r="I26" s="88"/>
    </row>
    <row r="27" spans="1:9" ht="15.75" customHeight="1">
      <c r="A27" s="6">
        <v>11</v>
      </c>
      <c r="B27" s="6" t="s">
        <v>798</v>
      </c>
      <c r="C27" s="154">
        <v>632549</v>
      </c>
      <c r="D27" s="88"/>
      <c r="E27" s="88"/>
      <c r="F27" s="88"/>
      <c r="G27" s="88"/>
      <c r="H27" s="88"/>
      <c r="I27" s="88"/>
    </row>
    <row r="28" spans="1:9" ht="15.75" customHeight="1">
      <c r="A28" s="6">
        <v>12</v>
      </c>
      <c r="B28" s="6" t="s">
        <v>799</v>
      </c>
      <c r="C28" s="154">
        <v>702812</v>
      </c>
      <c r="D28" s="88"/>
      <c r="E28" s="88"/>
      <c r="F28" s="88"/>
      <c r="G28" s="88"/>
      <c r="H28" s="88"/>
      <c r="I28" s="88"/>
    </row>
    <row r="29" spans="1:9" ht="15.75" customHeight="1"/>
    <row r="30" spans="1:9" ht="15.75" customHeight="1"/>
    <row r="31" spans="1:9" ht="15.75" customHeight="1"/>
    <row r="32" spans="1:9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A1:F1"/>
    <mergeCell ref="A2:F2"/>
    <mergeCell ref="E4:F4"/>
  </mergeCells>
  <pageMargins left="0.7" right="0.7" top="0.75" bottom="0.75" header="0" footer="0"/>
  <pageSetup orientation="landscape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I1000"/>
  <sheetViews>
    <sheetView workbookViewId="0">
      <selection sqref="A1:I1"/>
    </sheetView>
  </sheetViews>
  <sheetFormatPr defaultColWidth="14.36328125" defaultRowHeight="15" customHeight="1"/>
  <cols>
    <col min="1" max="2" width="7.90625" customWidth="1"/>
    <col min="3" max="3" width="10.7265625" customWidth="1"/>
    <col min="4" max="26" width="7.90625" customWidth="1"/>
  </cols>
  <sheetData>
    <row r="1" spans="1:9" ht="18.75" customHeight="1">
      <c r="A1" s="252" t="s">
        <v>800</v>
      </c>
      <c r="B1" s="253"/>
      <c r="C1" s="253"/>
      <c r="D1" s="253"/>
      <c r="E1" s="253"/>
      <c r="F1" s="253"/>
      <c r="G1" s="253"/>
      <c r="H1" s="253"/>
      <c r="I1" s="253"/>
    </row>
    <row r="2" spans="1:9" ht="14.5">
      <c r="A2" s="254" t="s">
        <v>801</v>
      </c>
      <c r="B2" s="253"/>
      <c r="C2" s="253"/>
      <c r="D2" s="253"/>
      <c r="E2" s="253"/>
      <c r="F2" s="253"/>
      <c r="G2" s="253"/>
      <c r="H2" s="253"/>
      <c r="I2" s="253"/>
    </row>
    <row r="4" spans="1:9" ht="14.5">
      <c r="A4" s="276" t="s">
        <v>802</v>
      </c>
      <c r="B4" s="257"/>
      <c r="C4" s="171"/>
      <c r="D4" s="171"/>
      <c r="E4" s="277" t="s">
        <v>803</v>
      </c>
      <c r="F4" s="257"/>
      <c r="G4" s="171"/>
      <c r="H4" s="277" t="s">
        <v>804</v>
      </c>
      <c r="I4" s="257"/>
    </row>
    <row r="5" spans="1:9" ht="14.5">
      <c r="A5" s="172" t="s">
        <v>469</v>
      </c>
      <c r="B5" s="172" t="s">
        <v>467</v>
      </c>
      <c r="C5" s="171"/>
      <c r="D5" s="171"/>
      <c r="E5" s="172" t="s">
        <v>469</v>
      </c>
      <c r="F5" s="172" t="s">
        <v>805</v>
      </c>
      <c r="G5" s="171"/>
      <c r="H5" s="172" t="s">
        <v>469</v>
      </c>
      <c r="I5" s="172" t="s">
        <v>468</v>
      </c>
    </row>
    <row r="6" spans="1:9" ht="14.5">
      <c r="A6" s="173" t="s">
        <v>471</v>
      </c>
      <c r="B6" s="173" t="s">
        <v>470</v>
      </c>
      <c r="C6" s="171"/>
      <c r="D6" s="171"/>
      <c r="E6" s="173" t="s">
        <v>471</v>
      </c>
      <c r="F6" s="173" t="s">
        <v>315</v>
      </c>
      <c r="G6" s="171"/>
      <c r="H6" s="173" t="s">
        <v>471</v>
      </c>
      <c r="I6" s="174">
        <v>92671</v>
      </c>
    </row>
    <row r="7" spans="1:9" ht="14.5">
      <c r="A7" s="173" t="s">
        <v>474</v>
      </c>
      <c r="B7" s="173" t="s">
        <v>472</v>
      </c>
      <c r="C7" s="171"/>
      <c r="D7" s="171"/>
      <c r="E7" s="173" t="s">
        <v>474</v>
      </c>
      <c r="F7" s="173" t="s">
        <v>473</v>
      </c>
      <c r="G7" s="171"/>
      <c r="H7" s="173" t="s">
        <v>474</v>
      </c>
      <c r="I7" s="174">
        <v>84120</v>
      </c>
    </row>
    <row r="8" spans="1:9" ht="14.5">
      <c r="A8" s="173" t="s">
        <v>476</v>
      </c>
      <c r="B8" s="173" t="s">
        <v>475</v>
      </c>
      <c r="C8" s="171"/>
      <c r="D8" s="171"/>
      <c r="E8" s="173" t="s">
        <v>476</v>
      </c>
      <c r="F8" s="173" t="s">
        <v>235</v>
      </c>
      <c r="G8" s="171"/>
      <c r="H8" s="173" t="s">
        <v>476</v>
      </c>
      <c r="I8" s="174">
        <v>50793</v>
      </c>
    </row>
    <row r="9" spans="1:9" ht="14.5">
      <c r="A9" s="173" t="s">
        <v>479</v>
      </c>
      <c r="B9" s="173" t="s">
        <v>477</v>
      </c>
      <c r="C9" s="171"/>
      <c r="D9" s="171"/>
      <c r="E9" s="173" t="s">
        <v>498</v>
      </c>
      <c r="F9" s="173" t="s">
        <v>235</v>
      </c>
      <c r="G9" s="171"/>
      <c r="H9" s="173" t="s">
        <v>479</v>
      </c>
      <c r="I9" s="174">
        <v>77833</v>
      </c>
    </row>
    <row r="10" spans="1:9" ht="14.5">
      <c r="A10" s="173" t="s">
        <v>481</v>
      </c>
      <c r="B10" s="173" t="s">
        <v>480</v>
      </c>
      <c r="C10" s="171"/>
      <c r="D10" s="171"/>
      <c r="E10" s="173" t="s">
        <v>500</v>
      </c>
      <c r="F10" s="173" t="s">
        <v>315</v>
      </c>
      <c r="G10" s="171"/>
      <c r="H10" s="173" t="s">
        <v>481</v>
      </c>
      <c r="I10" s="174">
        <v>58914</v>
      </c>
    </row>
    <row r="11" spans="1:9" ht="14.5">
      <c r="A11" s="173" t="s">
        <v>484</v>
      </c>
      <c r="B11" s="173" t="s">
        <v>482</v>
      </c>
      <c r="C11" s="171"/>
      <c r="D11" s="171"/>
      <c r="E11" s="173" t="s">
        <v>502</v>
      </c>
      <c r="F11" s="173" t="s">
        <v>483</v>
      </c>
      <c r="G11" s="171"/>
      <c r="H11" s="173" t="s">
        <v>484</v>
      </c>
      <c r="I11" s="174">
        <v>51096</v>
      </c>
    </row>
    <row r="12" spans="1:9" ht="14.5">
      <c r="A12" s="173" t="s">
        <v>486</v>
      </c>
      <c r="B12" s="173" t="s">
        <v>485</v>
      </c>
      <c r="C12" s="171"/>
      <c r="D12" s="171"/>
      <c r="E12" s="173" t="s">
        <v>504</v>
      </c>
      <c r="F12" s="173" t="s">
        <v>473</v>
      </c>
      <c r="G12" s="171"/>
      <c r="H12" s="173" t="s">
        <v>502</v>
      </c>
      <c r="I12" s="174">
        <v>88965</v>
      </c>
    </row>
    <row r="13" spans="1:9" ht="14.5">
      <c r="A13" s="173" t="s">
        <v>488</v>
      </c>
      <c r="B13" s="173" t="s">
        <v>487</v>
      </c>
      <c r="C13" s="171"/>
      <c r="D13" s="171"/>
      <c r="E13" s="173" t="s">
        <v>506</v>
      </c>
      <c r="F13" s="173" t="s">
        <v>315</v>
      </c>
      <c r="G13" s="171"/>
      <c r="H13" s="173" t="s">
        <v>504</v>
      </c>
      <c r="I13" s="174">
        <v>63288</v>
      </c>
    </row>
    <row r="14" spans="1:9" ht="14.5">
      <c r="A14" s="173" t="s">
        <v>490</v>
      </c>
      <c r="B14" s="173" t="s">
        <v>489</v>
      </c>
      <c r="C14" s="171"/>
      <c r="D14" s="171"/>
      <c r="E14" s="173" t="s">
        <v>510</v>
      </c>
      <c r="F14" s="173" t="s">
        <v>315</v>
      </c>
      <c r="G14" s="171"/>
      <c r="H14" s="173" t="s">
        <v>506</v>
      </c>
      <c r="I14" s="174">
        <v>45742</v>
      </c>
    </row>
    <row r="15" spans="1:9" ht="14.5">
      <c r="A15" s="173" t="s">
        <v>492</v>
      </c>
      <c r="B15" s="173" t="s">
        <v>491</v>
      </c>
      <c r="C15" s="171"/>
      <c r="D15" s="171"/>
      <c r="E15" s="173" t="s">
        <v>479</v>
      </c>
      <c r="F15" s="173" t="s">
        <v>478</v>
      </c>
      <c r="G15" s="171"/>
      <c r="H15" s="173" t="s">
        <v>507</v>
      </c>
      <c r="I15" s="174">
        <v>88354</v>
      </c>
    </row>
    <row r="16" spans="1:9" ht="14.5">
      <c r="A16" s="173" t="s">
        <v>494</v>
      </c>
      <c r="B16" s="173" t="s">
        <v>493</v>
      </c>
      <c r="C16" s="171"/>
      <c r="D16" s="171"/>
      <c r="E16" s="173" t="s">
        <v>481</v>
      </c>
      <c r="F16" s="173" t="s">
        <v>246</v>
      </c>
      <c r="G16" s="171"/>
      <c r="H16" s="173" t="s">
        <v>509</v>
      </c>
      <c r="I16" s="174">
        <v>76641</v>
      </c>
    </row>
    <row r="17" spans="1:9" ht="14.5">
      <c r="A17" s="173" t="s">
        <v>496</v>
      </c>
      <c r="B17" s="173" t="s">
        <v>495</v>
      </c>
      <c r="C17" s="171"/>
      <c r="D17" s="171"/>
      <c r="E17" s="173" t="s">
        <v>484</v>
      </c>
      <c r="F17" s="173" t="s">
        <v>483</v>
      </c>
      <c r="G17" s="171"/>
      <c r="H17" s="173" t="s">
        <v>510</v>
      </c>
      <c r="I17" s="174">
        <v>61678</v>
      </c>
    </row>
    <row r="18" spans="1:9" ht="14.5">
      <c r="A18" s="173" t="s">
        <v>498</v>
      </c>
      <c r="B18" s="173" t="s">
        <v>497</v>
      </c>
      <c r="C18" s="171"/>
      <c r="D18" s="171"/>
      <c r="E18" s="173" t="s">
        <v>507</v>
      </c>
      <c r="F18" s="173" t="s">
        <v>235</v>
      </c>
      <c r="G18" s="171"/>
      <c r="H18" s="173" t="s">
        <v>486</v>
      </c>
      <c r="I18" s="174">
        <v>83735</v>
      </c>
    </row>
    <row r="19" spans="1:9" ht="14.5">
      <c r="A19" s="173" t="s">
        <v>500</v>
      </c>
      <c r="B19" s="173" t="s">
        <v>499</v>
      </c>
      <c r="C19" s="171"/>
      <c r="D19" s="171"/>
      <c r="E19" s="173" t="s">
        <v>509</v>
      </c>
      <c r="F19" s="173" t="s">
        <v>235</v>
      </c>
      <c r="G19" s="171"/>
      <c r="H19" s="173" t="s">
        <v>488</v>
      </c>
      <c r="I19" s="174">
        <v>74418</v>
      </c>
    </row>
    <row r="20" spans="1:9" ht="14.5">
      <c r="A20" s="173" t="s">
        <v>502</v>
      </c>
      <c r="B20" s="173" t="s">
        <v>501</v>
      </c>
      <c r="C20" s="171"/>
      <c r="D20" s="171"/>
      <c r="E20" s="173" t="s">
        <v>486</v>
      </c>
      <c r="F20" s="173" t="s">
        <v>235</v>
      </c>
      <c r="G20" s="171"/>
      <c r="H20" s="173" t="s">
        <v>490</v>
      </c>
      <c r="I20" s="174">
        <v>51366</v>
      </c>
    </row>
    <row r="21" spans="1:9" ht="15.75" customHeight="1">
      <c r="A21" s="173" t="s">
        <v>504</v>
      </c>
      <c r="B21" s="173" t="s">
        <v>503</v>
      </c>
      <c r="C21" s="171"/>
      <c r="D21" s="171"/>
      <c r="E21" s="173" t="s">
        <v>488</v>
      </c>
      <c r="F21" s="173" t="s">
        <v>483</v>
      </c>
      <c r="G21" s="171"/>
      <c r="H21" s="173" t="s">
        <v>492</v>
      </c>
      <c r="I21" s="174">
        <v>54600</v>
      </c>
    </row>
    <row r="22" spans="1:9" ht="15.75" customHeight="1">
      <c r="A22" s="173" t="s">
        <v>506</v>
      </c>
      <c r="B22" s="173" t="s">
        <v>505</v>
      </c>
      <c r="C22" s="171"/>
      <c r="D22" s="171"/>
      <c r="E22" s="173" t="s">
        <v>490</v>
      </c>
      <c r="F22" s="173" t="s">
        <v>315</v>
      </c>
      <c r="G22" s="171"/>
      <c r="H22" s="173" t="s">
        <v>494</v>
      </c>
      <c r="I22" s="174">
        <v>93509</v>
      </c>
    </row>
    <row r="23" spans="1:9" ht="15.75" customHeight="1">
      <c r="A23" s="173" t="s">
        <v>507</v>
      </c>
      <c r="B23" s="173" t="s">
        <v>173</v>
      </c>
      <c r="C23" s="171"/>
      <c r="D23" s="171"/>
      <c r="E23" s="173" t="s">
        <v>492</v>
      </c>
      <c r="F23" s="173" t="s">
        <v>246</v>
      </c>
      <c r="G23" s="171"/>
      <c r="H23" s="173" t="s">
        <v>496</v>
      </c>
      <c r="I23" s="174">
        <v>80105</v>
      </c>
    </row>
    <row r="24" spans="1:9" ht="15.75" customHeight="1">
      <c r="A24" s="173" t="s">
        <v>509</v>
      </c>
      <c r="B24" s="173" t="s">
        <v>508</v>
      </c>
      <c r="C24" s="171"/>
      <c r="D24" s="171"/>
      <c r="E24" s="173" t="s">
        <v>494</v>
      </c>
      <c r="F24" s="173" t="s">
        <v>473</v>
      </c>
      <c r="G24" s="171"/>
      <c r="H24" s="173" t="s">
        <v>498</v>
      </c>
      <c r="I24" s="174">
        <v>60802</v>
      </c>
    </row>
    <row r="25" spans="1:9" ht="15.75" customHeight="1">
      <c r="A25" s="173" t="s">
        <v>510</v>
      </c>
      <c r="B25" s="173" t="s">
        <v>205</v>
      </c>
      <c r="C25" s="171"/>
      <c r="D25" s="171"/>
      <c r="E25" s="173" t="s">
        <v>496</v>
      </c>
      <c r="F25" s="173" t="s">
        <v>246</v>
      </c>
      <c r="G25" s="171"/>
      <c r="H25" s="173" t="s">
        <v>500</v>
      </c>
      <c r="I25" s="174">
        <v>76260</v>
      </c>
    </row>
    <row r="26" spans="1:9" ht="15.75" customHeight="1">
      <c r="A26" s="171"/>
      <c r="B26" s="171"/>
      <c r="C26" s="171"/>
      <c r="D26" s="171"/>
      <c r="E26" s="171"/>
      <c r="F26" s="171"/>
      <c r="G26" s="171"/>
      <c r="H26" s="171"/>
      <c r="I26" s="171"/>
    </row>
    <row r="27" spans="1:9" ht="15.75" customHeight="1">
      <c r="A27" s="171"/>
      <c r="B27" s="171"/>
      <c r="C27" s="175" t="s">
        <v>806</v>
      </c>
      <c r="D27" s="171"/>
      <c r="E27" s="171"/>
      <c r="F27" s="171"/>
      <c r="G27" s="171"/>
      <c r="H27" s="171"/>
      <c r="I27" s="171"/>
    </row>
    <row r="28" spans="1:9" ht="15.75" customHeight="1">
      <c r="A28" s="172" t="s">
        <v>469</v>
      </c>
      <c r="B28" s="172" t="s">
        <v>467</v>
      </c>
      <c r="C28" s="172" t="s">
        <v>228</v>
      </c>
      <c r="D28" s="172" t="s">
        <v>468</v>
      </c>
      <c r="E28" s="171"/>
      <c r="F28" s="171"/>
      <c r="G28" s="171"/>
      <c r="H28" s="171"/>
      <c r="I28" s="171"/>
    </row>
    <row r="29" spans="1:9" ht="15.75" customHeight="1">
      <c r="A29" s="173" t="s">
        <v>471</v>
      </c>
      <c r="B29" s="173" t="s">
        <v>470</v>
      </c>
      <c r="C29" s="173" t="s">
        <v>807</v>
      </c>
      <c r="D29" s="173" t="s">
        <v>807</v>
      </c>
      <c r="E29" s="171"/>
      <c r="F29" s="171"/>
      <c r="G29" s="171"/>
      <c r="H29" s="171"/>
      <c r="I29" s="171"/>
    </row>
    <row r="30" spans="1:9" ht="15.75" customHeight="1">
      <c r="A30" s="173" t="s">
        <v>474</v>
      </c>
      <c r="B30" s="173" t="s">
        <v>472</v>
      </c>
      <c r="C30" s="173" t="s">
        <v>807</v>
      </c>
      <c r="D30" s="173" t="s">
        <v>807</v>
      </c>
      <c r="E30" s="171"/>
      <c r="F30" s="171"/>
      <c r="G30" s="171"/>
      <c r="H30" s="171"/>
      <c r="I30" s="171"/>
    </row>
    <row r="31" spans="1:9" ht="15.75" customHeight="1">
      <c r="A31" s="173" t="s">
        <v>476</v>
      </c>
      <c r="B31" s="173" t="s">
        <v>475</v>
      </c>
      <c r="C31" s="173" t="s">
        <v>807</v>
      </c>
      <c r="D31" s="173" t="s">
        <v>807</v>
      </c>
      <c r="E31" s="171"/>
      <c r="F31" s="171"/>
      <c r="G31" s="171"/>
      <c r="H31" s="171"/>
      <c r="I31" s="171"/>
    </row>
    <row r="32" spans="1:9" ht="15.75" customHeight="1">
      <c r="A32" s="173" t="s">
        <v>479</v>
      </c>
      <c r="B32" s="173" t="s">
        <v>477</v>
      </c>
      <c r="C32" s="173" t="s">
        <v>807</v>
      </c>
      <c r="D32" s="173" t="s">
        <v>807</v>
      </c>
      <c r="E32" s="171"/>
      <c r="F32" s="171"/>
      <c r="G32" s="171"/>
      <c r="H32" s="171"/>
      <c r="I32" s="171"/>
    </row>
    <row r="33" spans="1:9" ht="15.75" customHeight="1">
      <c r="A33" s="173" t="s">
        <v>481</v>
      </c>
      <c r="B33" s="173" t="s">
        <v>480</v>
      </c>
      <c r="C33" s="173" t="s">
        <v>807</v>
      </c>
      <c r="D33" s="173" t="s">
        <v>807</v>
      </c>
      <c r="E33" s="171"/>
      <c r="F33" s="171"/>
      <c r="G33" s="171"/>
      <c r="H33" s="171"/>
      <c r="I33" s="171"/>
    </row>
    <row r="34" spans="1:9" ht="15.75" customHeight="1">
      <c r="A34" s="173" t="s">
        <v>484</v>
      </c>
      <c r="B34" s="173" t="s">
        <v>482</v>
      </c>
      <c r="C34" s="173" t="s">
        <v>807</v>
      </c>
      <c r="D34" s="173" t="s">
        <v>807</v>
      </c>
      <c r="E34" s="171"/>
      <c r="F34" s="171"/>
      <c r="G34" s="171"/>
      <c r="H34" s="171"/>
      <c r="I34" s="171"/>
    </row>
    <row r="35" spans="1:9" ht="15.75" customHeight="1">
      <c r="A35" s="173" t="s">
        <v>486</v>
      </c>
      <c r="B35" s="173" t="s">
        <v>485</v>
      </c>
      <c r="C35" s="173" t="s">
        <v>807</v>
      </c>
      <c r="D35" s="173" t="s">
        <v>807</v>
      </c>
      <c r="E35" s="171"/>
      <c r="F35" s="171"/>
      <c r="G35" s="171"/>
      <c r="H35" s="171"/>
      <c r="I35" s="171"/>
    </row>
    <row r="36" spans="1:9" ht="15.75" customHeight="1">
      <c r="A36" s="173" t="s">
        <v>488</v>
      </c>
      <c r="B36" s="173" t="s">
        <v>487</v>
      </c>
      <c r="C36" s="173" t="s">
        <v>807</v>
      </c>
      <c r="D36" s="173" t="s">
        <v>807</v>
      </c>
      <c r="E36" s="171"/>
      <c r="F36" s="171"/>
      <c r="G36" s="171"/>
      <c r="H36" s="171"/>
      <c r="I36" s="171"/>
    </row>
    <row r="37" spans="1:9" ht="15.75" customHeight="1">
      <c r="A37" s="173" t="s">
        <v>490</v>
      </c>
      <c r="B37" s="173" t="s">
        <v>489</v>
      </c>
      <c r="C37" s="173" t="s">
        <v>807</v>
      </c>
      <c r="D37" s="173" t="s">
        <v>807</v>
      </c>
      <c r="E37" s="171"/>
      <c r="F37" s="171"/>
      <c r="G37" s="171"/>
      <c r="H37" s="171"/>
      <c r="I37" s="171"/>
    </row>
    <row r="38" spans="1:9" ht="15.75" customHeight="1">
      <c r="A38" s="173" t="s">
        <v>492</v>
      </c>
      <c r="B38" s="173" t="s">
        <v>491</v>
      </c>
      <c r="C38" s="173" t="s">
        <v>807</v>
      </c>
      <c r="D38" s="173" t="s">
        <v>807</v>
      </c>
      <c r="E38" s="171"/>
      <c r="F38" s="171"/>
      <c r="G38" s="171"/>
      <c r="H38" s="171"/>
      <c r="I38" s="171"/>
    </row>
    <row r="39" spans="1:9" ht="15.75" customHeight="1">
      <c r="A39" s="173" t="s">
        <v>494</v>
      </c>
      <c r="B39" s="173" t="s">
        <v>493</v>
      </c>
      <c r="C39" s="173" t="s">
        <v>807</v>
      </c>
      <c r="D39" s="173" t="s">
        <v>807</v>
      </c>
      <c r="E39" s="171"/>
      <c r="F39" s="171"/>
      <c r="G39" s="171"/>
      <c r="H39" s="171"/>
      <c r="I39" s="171"/>
    </row>
    <row r="40" spans="1:9" ht="15.75" customHeight="1">
      <c r="A40" s="173" t="s">
        <v>496</v>
      </c>
      <c r="B40" s="173" t="s">
        <v>495</v>
      </c>
      <c r="C40" s="173" t="s">
        <v>807</v>
      </c>
      <c r="D40" s="173" t="s">
        <v>807</v>
      </c>
      <c r="E40" s="171"/>
      <c r="F40" s="171"/>
      <c r="G40" s="171"/>
      <c r="H40" s="171"/>
      <c r="I40" s="171"/>
    </row>
    <row r="41" spans="1:9" ht="15.75" customHeight="1">
      <c r="A41" s="173" t="s">
        <v>498</v>
      </c>
      <c r="B41" s="173" t="s">
        <v>497</v>
      </c>
      <c r="C41" s="173" t="s">
        <v>807</v>
      </c>
      <c r="D41" s="173" t="s">
        <v>807</v>
      </c>
      <c r="E41" s="171"/>
      <c r="F41" s="171"/>
      <c r="G41" s="171"/>
      <c r="H41" s="171"/>
      <c r="I41" s="171"/>
    </row>
    <row r="42" spans="1:9" ht="15.75" customHeight="1">
      <c r="A42" s="173" t="s">
        <v>500</v>
      </c>
      <c r="B42" s="173" t="s">
        <v>499</v>
      </c>
      <c r="C42" s="173" t="s">
        <v>807</v>
      </c>
      <c r="D42" s="173" t="s">
        <v>807</v>
      </c>
      <c r="E42" s="171"/>
      <c r="F42" s="171"/>
      <c r="G42" s="171"/>
      <c r="H42" s="171"/>
      <c r="I42" s="171"/>
    </row>
    <row r="43" spans="1:9" ht="15.75" customHeight="1">
      <c r="A43" s="173" t="s">
        <v>502</v>
      </c>
      <c r="B43" s="173" t="s">
        <v>501</v>
      </c>
      <c r="C43" s="173" t="s">
        <v>807</v>
      </c>
      <c r="D43" s="173" t="s">
        <v>807</v>
      </c>
      <c r="E43" s="171"/>
      <c r="F43" s="171"/>
      <c r="G43" s="171"/>
      <c r="H43" s="171"/>
      <c r="I43" s="171"/>
    </row>
    <row r="44" spans="1:9" ht="15.75" customHeight="1">
      <c r="A44" s="173" t="s">
        <v>504</v>
      </c>
      <c r="B44" s="173" t="s">
        <v>503</v>
      </c>
      <c r="C44" s="173" t="s">
        <v>807</v>
      </c>
      <c r="D44" s="173" t="s">
        <v>807</v>
      </c>
      <c r="E44" s="171"/>
      <c r="F44" s="171"/>
      <c r="G44" s="171"/>
      <c r="H44" s="171"/>
      <c r="I44" s="171"/>
    </row>
    <row r="45" spans="1:9" ht="15.75" customHeight="1">
      <c r="A45" s="173" t="s">
        <v>506</v>
      </c>
      <c r="B45" s="173" t="s">
        <v>505</v>
      </c>
      <c r="C45" s="173" t="s">
        <v>807</v>
      </c>
      <c r="D45" s="173" t="s">
        <v>807</v>
      </c>
      <c r="E45" s="171"/>
      <c r="F45" s="171"/>
      <c r="G45" s="171"/>
      <c r="H45" s="171"/>
      <c r="I45" s="171"/>
    </row>
    <row r="46" spans="1:9" ht="15.75" customHeight="1">
      <c r="A46" s="173" t="s">
        <v>507</v>
      </c>
      <c r="B46" s="173" t="s">
        <v>173</v>
      </c>
      <c r="C46" s="173" t="s">
        <v>807</v>
      </c>
      <c r="D46" s="173" t="s">
        <v>807</v>
      </c>
      <c r="E46" s="171"/>
      <c r="F46" s="171"/>
      <c r="G46" s="171"/>
      <c r="H46" s="171"/>
      <c r="I46" s="171"/>
    </row>
    <row r="47" spans="1:9" ht="15.75" customHeight="1">
      <c r="A47" s="173" t="s">
        <v>509</v>
      </c>
      <c r="B47" s="173" t="s">
        <v>508</v>
      </c>
      <c r="C47" s="173" t="s">
        <v>807</v>
      </c>
      <c r="D47" s="173" t="s">
        <v>807</v>
      </c>
      <c r="E47" s="171"/>
      <c r="F47" s="171"/>
      <c r="G47" s="171"/>
      <c r="H47" s="171"/>
      <c r="I47" s="171"/>
    </row>
    <row r="48" spans="1:9" ht="15.75" customHeight="1">
      <c r="A48" s="173" t="s">
        <v>510</v>
      </c>
      <c r="B48" s="173" t="s">
        <v>205</v>
      </c>
      <c r="C48" s="173" t="s">
        <v>807</v>
      </c>
      <c r="D48" s="173" t="s">
        <v>807</v>
      </c>
      <c r="E48" s="171"/>
      <c r="F48" s="171"/>
      <c r="G48" s="171"/>
      <c r="H48" s="171"/>
      <c r="I48" s="171"/>
    </row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A1:I1"/>
    <mergeCell ref="A2:I2"/>
    <mergeCell ref="A4:B4"/>
    <mergeCell ref="E4:F4"/>
    <mergeCell ref="H4:I4"/>
  </mergeCells>
  <pageMargins left="0.7" right="0.7" top="0.75" bottom="0.75" header="0" footer="0"/>
  <pageSetup orientation="landscape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I1000"/>
  <sheetViews>
    <sheetView workbookViewId="0">
      <selection sqref="A1:I1"/>
    </sheetView>
  </sheetViews>
  <sheetFormatPr defaultColWidth="14.36328125" defaultRowHeight="15" customHeight="1"/>
  <cols>
    <col min="1" max="1" width="7.90625" customWidth="1"/>
    <col min="2" max="2" width="12.6328125" customWidth="1"/>
    <col min="3" max="3" width="13.54296875" customWidth="1"/>
    <col min="4" max="26" width="7.90625" customWidth="1"/>
  </cols>
  <sheetData>
    <row r="1" spans="1:9" ht="18.75" customHeight="1">
      <c r="A1" s="252" t="s">
        <v>808</v>
      </c>
      <c r="B1" s="253"/>
      <c r="C1" s="253"/>
      <c r="D1" s="253"/>
      <c r="E1" s="253"/>
      <c r="F1" s="253"/>
      <c r="G1" s="253"/>
      <c r="H1" s="253"/>
      <c r="I1" s="253"/>
    </row>
    <row r="2" spans="1:9" ht="14.5">
      <c r="A2" s="254" t="s">
        <v>29</v>
      </c>
      <c r="B2" s="253"/>
      <c r="C2" s="253"/>
      <c r="D2" s="253"/>
      <c r="E2" s="253"/>
      <c r="F2" s="253"/>
      <c r="G2" s="253"/>
      <c r="H2" s="253"/>
      <c r="I2" s="253"/>
    </row>
    <row r="4" spans="1:9" ht="14.5">
      <c r="A4" s="137" t="s">
        <v>809</v>
      </c>
      <c r="B4" s="137" t="s">
        <v>810</v>
      </c>
      <c r="C4" s="137" t="s">
        <v>811</v>
      </c>
    </row>
    <row r="5" spans="1:9" ht="14.5">
      <c r="A5" s="6" t="s">
        <v>812</v>
      </c>
      <c r="B5" s="6" t="s">
        <v>813</v>
      </c>
      <c r="C5" s="6">
        <f>6960-2345</f>
        <v>4615</v>
      </c>
    </row>
    <row r="6" spans="1:9" ht="14.5">
      <c r="A6" s="6" t="s">
        <v>814</v>
      </c>
      <c r="B6" s="6" t="s">
        <v>815</v>
      </c>
      <c r="C6" s="6">
        <v>2345</v>
      </c>
    </row>
    <row r="7" spans="1:9" ht="14.5">
      <c r="A7" s="6" t="s">
        <v>812</v>
      </c>
      <c r="B7" s="6" t="s">
        <v>816</v>
      </c>
      <c r="C7" s="6">
        <v>11282</v>
      </c>
    </row>
    <row r="8" spans="1:9" ht="14.5">
      <c r="A8" s="6" t="s">
        <v>814</v>
      </c>
      <c r="B8" s="6" t="s">
        <v>817</v>
      </c>
      <c r="C8" s="6">
        <v>4159</v>
      </c>
    </row>
    <row r="9" spans="1:9" ht="14.5">
      <c r="A9" s="6" t="s">
        <v>818</v>
      </c>
      <c r="B9" s="6" t="s">
        <v>819</v>
      </c>
      <c r="C9" s="6">
        <v>7802</v>
      </c>
    </row>
    <row r="10" spans="1:9" ht="14.5">
      <c r="A10" s="6" t="s">
        <v>812</v>
      </c>
      <c r="B10" s="6" t="s">
        <v>820</v>
      </c>
      <c r="C10" s="6">
        <v>8486</v>
      </c>
    </row>
    <row r="11" spans="1:9" ht="14.5">
      <c r="A11" s="6" t="s">
        <v>814</v>
      </c>
      <c r="B11" s="6" t="s">
        <v>821</v>
      </c>
      <c r="C11" s="6">
        <v>3384</v>
      </c>
    </row>
    <row r="12" spans="1:9" ht="14.5">
      <c r="A12" s="6" t="s">
        <v>818</v>
      </c>
      <c r="B12" s="6" t="s">
        <v>822</v>
      </c>
      <c r="C12" s="6">
        <v>3422</v>
      </c>
    </row>
    <row r="14" spans="1:9" ht="14.5">
      <c r="A14" s="280" t="s">
        <v>823</v>
      </c>
      <c r="B14" s="281"/>
      <c r="C14" s="284">
        <f>SUMIF(A5:A12,"Ben",C5:C12)</f>
        <v>24383</v>
      </c>
      <c r="E14" s="280" t="s">
        <v>824</v>
      </c>
      <c r="F14" s="281"/>
      <c r="G14" s="278" t="s">
        <v>14</v>
      </c>
    </row>
    <row r="15" spans="1:9" ht="14.5">
      <c r="A15" s="282"/>
      <c r="B15" s="283"/>
      <c r="C15" s="279"/>
      <c r="E15" s="282"/>
      <c r="F15" s="283"/>
      <c r="G15" s="279"/>
    </row>
    <row r="17" spans="1:7" ht="14.5">
      <c r="A17" s="280" t="s">
        <v>825</v>
      </c>
      <c r="B17" s="281"/>
      <c r="C17" s="284">
        <f>SUMIF(A5:A12,"Ben",C5:C12)+SUMIF(A5:A12,"Jenny",C5:C12)</f>
        <v>35607</v>
      </c>
      <c r="E17" s="280" t="s">
        <v>825</v>
      </c>
      <c r="F17" s="281"/>
      <c r="G17" s="284" t="s">
        <v>14</v>
      </c>
    </row>
    <row r="18" spans="1:7" ht="14.5">
      <c r="A18" s="282"/>
      <c r="B18" s="283"/>
      <c r="C18" s="279"/>
      <c r="E18" s="282"/>
      <c r="F18" s="283"/>
      <c r="G18" s="279"/>
    </row>
    <row r="19" spans="1:7" ht="14.5">
      <c r="A19" s="8" t="s">
        <v>826</v>
      </c>
    </row>
    <row r="21" spans="1:7" ht="15.75" customHeight="1">
      <c r="A21" s="137" t="s">
        <v>809</v>
      </c>
      <c r="B21" s="137" t="s">
        <v>810</v>
      </c>
      <c r="C21" s="137" t="s">
        <v>811</v>
      </c>
    </row>
    <row r="22" spans="1:7" ht="15.75" customHeight="1">
      <c r="A22" s="6" t="s">
        <v>812</v>
      </c>
      <c r="B22" s="6" t="s">
        <v>813</v>
      </c>
      <c r="C22" s="6">
        <f>6960-2345</f>
        <v>4615</v>
      </c>
    </row>
    <row r="23" spans="1:7" ht="15.75" customHeight="1">
      <c r="A23" s="6" t="s">
        <v>814</v>
      </c>
      <c r="B23" s="6" t="s">
        <v>815</v>
      </c>
      <c r="C23" s="6">
        <v>2345</v>
      </c>
    </row>
    <row r="24" spans="1:7" ht="15.75" customHeight="1">
      <c r="A24" s="6" t="s">
        <v>812</v>
      </c>
      <c r="B24" s="6" t="s">
        <v>816</v>
      </c>
      <c r="C24" s="6">
        <v>11282</v>
      </c>
    </row>
    <row r="25" spans="1:7" ht="15.75" customHeight="1">
      <c r="A25" s="6" t="s">
        <v>814</v>
      </c>
      <c r="B25" s="6" t="s">
        <v>817</v>
      </c>
      <c r="C25" s="6">
        <v>4159</v>
      </c>
    </row>
    <row r="26" spans="1:7" ht="15.75" customHeight="1">
      <c r="A26" s="6" t="s">
        <v>818</v>
      </c>
      <c r="B26" s="6" t="s">
        <v>819</v>
      </c>
      <c r="C26" s="6">
        <v>7802</v>
      </c>
    </row>
    <row r="27" spans="1:7" ht="15.75" customHeight="1">
      <c r="A27" s="6" t="s">
        <v>812</v>
      </c>
      <c r="B27" s="6" t="s">
        <v>820</v>
      </c>
      <c r="C27" s="6">
        <v>8486</v>
      </c>
    </row>
    <row r="28" spans="1:7" ht="15.75" customHeight="1">
      <c r="A28" s="6" t="s">
        <v>814</v>
      </c>
      <c r="B28" s="6" t="s">
        <v>821</v>
      </c>
      <c r="C28" s="6">
        <v>3384</v>
      </c>
    </row>
    <row r="29" spans="1:7" ht="15.75" customHeight="1">
      <c r="A29" s="6" t="s">
        <v>818</v>
      </c>
      <c r="B29" s="6" t="s">
        <v>822</v>
      </c>
      <c r="C29" s="6">
        <v>3422</v>
      </c>
    </row>
    <row r="30" spans="1:7" ht="15.75" customHeight="1"/>
    <row r="31" spans="1:7" ht="15.75" customHeight="1">
      <c r="A31" s="280" t="s">
        <v>825</v>
      </c>
      <c r="B31" s="281"/>
      <c r="C31" s="284">
        <f>SUMIF(A22:A29,"Ben",C22:C29)+SUMIF(A22:A29,"Jenny",C22:C29)</f>
        <v>35607</v>
      </c>
      <c r="E31" s="280" t="s">
        <v>827</v>
      </c>
      <c r="F31" s="281"/>
      <c r="G31" s="278"/>
    </row>
    <row r="32" spans="1:7" ht="15.75" customHeight="1">
      <c r="A32" s="282"/>
      <c r="B32" s="283"/>
      <c r="C32" s="279"/>
      <c r="E32" s="282"/>
      <c r="F32" s="283"/>
      <c r="G32" s="279"/>
    </row>
    <row r="33" spans="1:1" ht="15.75" customHeight="1"/>
    <row r="34" spans="1:1" ht="15.75" customHeight="1">
      <c r="A34" s="8" t="s">
        <v>826</v>
      </c>
    </row>
    <row r="35" spans="1:1" ht="15.75" customHeight="1"/>
    <row r="36" spans="1:1" ht="15.75" customHeight="1"/>
    <row r="37" spans="1:1" ht="15.75" customHeight="1"/>
    <row r="38" spans="1:1" ht="15.75" customHeight="1"/>
    <row r="39" spans="1:1" ht="15.75" customHeight="1"/>
    <row r="40" spans="1:1" ht="15.75" customHeight="1"/>
    <row r="41" spans="1:1" ht="15.75" customHeight="1"/>
    <row r="42" spans="1:1" ht="15.75" customHeight="1"/>
    <row r="43" spans="1:1" ht="15.75" customHeight="1"/>
    <row r="44" spans="1:1" ht="15.75" customHeight="1"/>
    <row r="45" spans="1:1" ht="15.75" customHeight="1"/>
    <row r="46" spans="1:1" ht="15.75" customHeight="1"/>
    <row r="47" spans="1:1" ht="15.75" customHeight="1"/>
    <row r="48" spans="1:1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4">
    <mergeCell ref="G31:G32"/>
    <mergeCell ref="A1:I1"/>
    <mergeCell ref="A2:I2"/>
    <mergeCell ref="A14:B15"/>
    <mergeCell ref="C14:C15"/>
    <mergeCell ref="E14:F15"/>
    <mergeCell ref="G14:G15"/>
    <mergeCell ref="A17:B18"/>
    <mergeCell ref="G17:G18"/>
    <mergeCell ref="C17:C18"/>
    <mergeCell ref="E17:F18"/>
    <mergeCell ref="A31:B32"/>
    <mergeCell ref="C31:C32"/>
    <mergeCell ref="E31:F32"/>
  </mergeCells>
  <pageMargins left="0.7" right="0.7" top="0.75" bottom="0.75" header="0" footer="0"/>
  <pageSetup orientation="landscape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I1000"/>
  <sheetViews>
    <sheetView workbookViewId="0">
      <selection sqref="A1:I1"/>
    </sheetView>
  </sheetViews>
  <sheetFormatPr defaultColWidth="14.36328125" defaultRowHeight="15" customHeight="1"/>
  <cols>
    <col min="1" max="26" width="7.90625" customWidth="1"/>
  </cols>
  <sheetData>
    <row r="1" spans="1:9" ht="18.75" customHeight="1">
      <c r="A1" s="252" t="s">
        <v>828</v>
      </c>
      <c r="B1" s="253"/>
      <c r="C1" s="253"/>
      <c r="D1" s="253"/>
      <c r="E1" s="253"/>
      <c r="F1" s="253"/>
      <c r="G1" s="253"/>
      <c r="H1" s="253"/>
      <c r="I1" s="253"/>
    </row>
    <row r="2" spans="1:9" ht="14.5">
      <c r="A2" s="254" t="s">
        <v>829</v>
      </c>
      <c r="B2" s="253"/>
      <c r="C2" s="253"/>
      <c r="D2" s="253"/>
      <c r="E2" s="253"/>
      <c r="F2" s="253"/>
      <c r="G2" s="253"/>
      <c r="H2" s="253"/>
      <c r="I2" s="253"/>
    </row>
    <row r="4" spans="1:9" ht="14.5">
      <c r="A4" s="137" t="s">
        <v>356</v>
      </c>
      <c r="B4" s="137" t="s">
        <v>830</v>
      </c>
      <c r="C4" s="137" t="s">
        <v>831</v>
      </c>
    </row>
    <row r="5" spans="1:9" ht="14.5">
      <c r="A5" s="6" t="s">
        <v>832</v>
      </c>
      <c r="B5" s="6">
        <v>20</v>
      </c>
      <c r="C5" s="6">
        <v>10</v>
      </c>
    </row>
    <row r="6" spans="1:9" ht="14.5">
      <c r="A6" s="6" t="s">
        <v>833</v>
      </c>
      <c r="B6" s="6">
        <v>15</v>
      </c>
      <c r="C6" s="6">
        <v>20</v>
      </c>
    </row>
    <row r="7" spans="1:9" ht="14.5">
      <c r="A7" s="6" t="s">
        <v>834</v>
      </c>
      <c r="B7" s="6">
        <v>5</v>
      </c>
      <c r="C7" s="6">
        <v>35</v>
      </c>
    </row>
    <row r="8" spans="1:9" ht="14.5">
      <c r="A8" s="6" t="s">
        <v>835</v>
      </c>
      <c r="B8" s="6">
        <v>10</v>
      </c>
      <c r="C8" s="6">
        <v>6</v>
      </c>
    </row>
    <row r="9" spans="1:9" ht="14.5">
      <c r="A9" s="6" t="s">
        <v>836</v>
      </c>
      <c r="B9" s="6">
        <v>8</v>
      </c>
      <c r="C9" s="6">
        <v>8</v>
      </c>
    </row>
    <row r="10" spans="1:9" ht="14.5">
      <c r="A10" s="88"/>
      <c r="B10" s="15" t="s">
        <v>117</v>
      </c>
      <c r="C10" s="176">
        <f>SUMPRODUCT(B5:B9,C5:C9)</f>
        <v>799</v>
      </c>
      <c r="E10" s="13" t="s">
        <v>837</v>
      </c>
    </row>
    <row r="12" spans="1:9" ht="14.5">
      <c r="C12" s="13" t="s">
        <v>838</v>
      </c>
      <c r="E12" s="13" t="s">
        <v>839</v>
      </c>
    </row>
    <row r="13" spans="1:9" ht="14.5">
      <c r="C13" s="13"/>
      <c r="E13" s="13"/>
    </row>
    <row r="14" spans="1:9" ht="14.5">
      <c r="A14" s="285" t="s">
        <v>802</v>
      </c>
      <c r="B14" s="257"/>
      <c r="D14" s="285" t="s">
        <v>803</v>
      </c>
      <c r="E14" s="257"/>
    </row>
    <row r="15" spans="1:9" ht="14.5">
      <c r="A15" s="145" t="s">
        <v>840</v>
      </c>
      <c r="B15" s="145" t="s">
        <v>841</v>
      </c>
      <c r="D15" s="145" t="s">
        <v>840</v>
      </c>
      <c r="E15" s="145" t="s">
        <v>841</v>
      </c>
    </row>
    <row r="16" spans="1:9" ht="14.5">
      <c r="A16" s="177">
        <v>415930</v>
      </c>
      <c r="B16" s="177" t="s">
        <v>842</v>
      </c>
      <c r="C16" s="84"/>
      <c r="D16" s="178">
        <v>415930</v>
      </c>
      <c r="E16" s="179" t="str">
        <f>VLOOKUP(D16,$A$3:$B$23,2,0)</f>
        <v>U_362</v>
      </c>
    </row>
    <row r="17" spans="1:5" ht="14.5">
      <c r="A17" s="177">
        <v>100847</v>
      </c>
      <c r="B17" s="177" t="s">
        <v>843</v>
      </c>
      <c r="C17" s="84"/>
      <c r="D17" s="178">
        <v>100847</v>
      </c>
      <c r="E17" s="180" t="s">
        <v>14</v>
      </c>
    </row>
    <row r="18" spans="1:5" ht="14.5">
      <c r="A18" s="177">
        <v>592629</v>
      </c>
      <c r="B18" s="177" t="s">
        <v>844</v>
      </c>
      <c r="C18" s="84"/>
      <c r="D18" s="178">
        <v>592629</v>
      </c>
      <c r="E18" s="180" t="s">
        <v>14</v>
      </c>
    </row>
    <row r="19" spans="1:5" ht="14.5">
      <c r="A19" s="177">
        <v>26531</v>
      </c>
      <c r="B19" s="177" t="s">
        <v>845</v>
      </c>
      <c r="C19" s="84"/>
      <c r="D19" s="178">
        <v>26531</v>
      </c>
      <c r="E19" s="180" t="s">
        <v>14</v>
      </c>
    </row>
    <row r="20" spans="1:5" ht="14.5">
      <c r="A20" s="177">
        <v>333812</v>
      </c>
      <c r="B20" s="177" t="s">
        <v>846</v>
      </c>
      <c r="C20" s="84"/>
      <c r="D20" s="178">
        <v>333812</v>
      </c>
      <c r="E20" s="180" t="s">
        <v>14</v>
      </c>
    </row>
    <row r="21" spans="1:5" ht="15.75" customHeight="1">
      <c r="A21" s="177">
        <v>261178</v>
      </c>
      <c r="B21" s="177" t="s">
        <v>847</v>
      </c>
      <c r="C21" s="84"/>
      <c r="D21" s="178">
        <v>261178</v>
      </c>
      <c r="E21" s="180" t="s">
        <v>14</v>
      </c>
    </row>
    <row r="22" spans="1:5" ht="15.75" customHeight="1">
      <c r="A22" s="177">
        <v>131380</v>
      </c>
      <c r="B22" s="177" t="s">
        <v>848</v>
      </c>
      <c r="C22" s="84"/>
      <c r="D22" s="178">
        <v>131380</v>
      </c>
      <c r="E22" s="180" t="s">
        <v>14</v>
      </c>
    </row>
    <row r="23" spans="1:5" ht="15.75" customHeight="1">
      <c r="A23" s="177">
        <v>568870</v>
      </c>
      <c r="B23" s="177" t="s">
        <v>849</v>
      </c>
      <c r="C23" s="84"/>
      <c r="D23" s="178">
        <v>568870</v>
      </c>
      <c r="E23" s="180" t="s">
        <v>14</v>
      </c>
    </row>
    <row r="24" spans="1:5" ht="15.75" customHeight="1">
      <c r="A24" s="177">
        <v>357335</v>
      </c>
      <c r="B24" s="177" t="s">
        <v>850</v>
      </c>
      <c r="C24" s="84"/>
      <c r="D24" s="178">
        <v>357335</v>
      </c>
      <c r="E24" s="180" t="s">
        <v>14</v>
      </c>
    </row>
    <row r="25" spans="1:5" ht="15.75" customHeight="1">
      <c r="A25" s="177">
        <v>692273</v>
      </c>
      <c r="B25" s="177" t="s">
        <v>851</v>
      </c>
      <c r="C25" s="84"/>
      <c r="D25" s="178">
        <v>692273</v>
      </c>
      <c r="E25" s="180" t="s">
        <v>14</v>
      </c>
    </row>
    <row r="26" spans="1:5" ht="15.75" customHeight="1">
      <c r="A26" s="177">
        <v>530883</v>
      </c>
      <c r="B26" s="177" t="s">
        <v>852</v>
      </c>
      <c r="C26" s="84"/>
      <c r="D26" s="178">
        <v>530883</v>
      </c>
      <c r="E26" s="180" t="s">
        <v>14</v>
      </c>
    </row>
    <row r="27" spans="1:5" ht="15.75" customHeight="1">
      <c r="A27" s="177">
        <v>124354</v>
      </c>
      <c r="B27" s="177" t="s">
        <v>853</v>
      </c>
      <c r="C27" s="84"/>
      <c r="D27" s="178">
        <v>124354</v>
      </c>
      <c r="E27" s="180" t="s">
        <v>14</v>
      </c>
    </row>
    <row r="28" spans="1:5" ht="15.75" customHeight="1">
      <c r="A28" s="177">
        <v>430230</v>
      </c>
      <c r="B28" s="177" t="s">
        <v>854</v>
      </c>
      <c r="C28" s="84"/>
      <c r="D28" s="178">
        <v>430230</v>
      </c>
      <c r="E28" s="180" t="s">
        <v>14</v>
      </c>
    </row>
    <row r="29" spans="1:5" ht="15.75" customHeight="1">
      <c r="A29" s="177">
        <v>474386</v>
      </c>
      <c r="B29" s="177" t="s">
        <v>855</v>
      </c>
      <c r="C29" s="84"/>
      <c r="D29" s="178">
        <v>474386</v>
      </c>
      <c r="E29" s="180" t="s">
        <v>14</v>
      </c>
    </row>
    <row r="30" spans="1:5" ht="15.75" customHeight="1">
      <c r="A30" s="177">
        <v>62142</v>
      </c>
      <c r="B30" s="177" t="s">
        <v>856</v>
      </c>
      <c r="C30" s="84"/>
      <c r="D30" s="178">
        <v>62142</v>
      </c>
      <c r="E30" s="180" t="s">
        <v>14</v>
      </c>
    </row>
    <row r="31" spans="1:5" ht="15.75" customHeight="1">
      <c r="A31" s="177">
        <v>313357</v>
      </c>
      <c r="B31" s="177" t="s">
        <v>857</v>
      </c>
      <c r="C31" s="84"/>
      <c r="D31" s="178">
        <v>313357</v>
      </c>
      <c r="E31" s="180" t="s">
        <v>14</v>
      </c>
    </row>
    <row r="32" spans="1:5" ht="15.75" customHeight="1">
      <c r="A32" s="177">
        <v>543456</v>
      </c>
      <c r="B32" s="177" t="s">
        <v>858</v>
      </c>
      <c r="C32" s="84"/>
      <c r="D32" s="178">
        <v>543456</v>
      </c>
      <c r="E32" s="180" t="s">
        <v>14</v>
      </c>
    </row>
    <row r="33" spans="1:5" ht="15.75" customHeight="1">
      <c r="A33" s="177">
        <v>74285</v>
      </c>
      <c r="B33" s="177" t="s">
        <v>859</v>
      </c>
      <c r="C33" s="84"/>
      <c r="D33" s="178">
        <v>74285</v>
      </c>
      <c r="E33" s="180" t="s">
        <v>14</v>
      </c>
    </row>
    <row r="34" spans="1:5" ht="15.75" customHeight="1">
      <c r="A34" s="177">
        <v>80125</v>
      </c>
      <c r="B34" s="177" t="s">
        <v>860</v>
      </c>
      <c r="C34" s="84"/>
      <c r="D34" s="178">
        <v>80125</v>
      </c>
      <c r="E34" s="180" t="s">
        <v>14</v>
      </c>
    </row>
    <row r="35" spans="1:5" ht="15.75" customHeight="1">
      <c r="A35" s="177">
        <v>715820</v>
      </c>
      <c r="B35" s="177" t="s">
        <v>861</v>
      </c>
      <c r="C35" s="84"/>
      <c r="D35" s="178">
        <v>715820</v>
      </c>
      <c r="E35" s="180" t="s">
        <v>14</v>
      </c>
    </row>
    <row r="36" spans="1:5" ht="15.75" customHeight="1"/>
    <row r="37" spans="1:5" ht="15.75" customHeight="1"/>
    <row r="38" spans="1:5" ht="15.75" customHeight="1"/>
    <row r="39" spans="1:5" ht="15.75" customHeight="1"/>
    <row r="40" spans="1:5" ht="15.75" customHeight="1"/>
    <row r="41" spans="1:5" ht="15.75" customHeight="1"/>
    <row r="42" spans="1:5" ht="15.75" customHeight="1"/>
    <row r="43" spans="1:5" ht="15.75" customHeight="1"/>
    <row r="44" spans="1:5" ht="15.75" customHeight="1"/>
    <row r="45" spans="1:5" ht="15.75" customHeight="1"/>
    <row r="46" spans="1:5" ht="15.75" customHeight="1"/>
    <row r="47" spans="1:5" ht="15.75" customHeight="1"/>
    <row r="48" spans="1:5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A1:I1"/>
    <mergeCell ref="A2:I2"/>
    <mergeCell ref="A14:B14"/>
    <mergeCell ref="D14:E14"/>
  </mergeCells>
  <pageMargins left="0.7" right="0.7" top="0.75" bottom="0.75" header="0" footer="0"/>
  <pageSetup orientation="landscape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M1000"/>
  <sheetViews>
    <sheetView workbookViewId="0">
      <selection sqref="A1:M1"/>
    </sheetView>
  </sheetViews>
  <sheetFormatPr defaultColWidth="14.36328125" defaultRowHeight="15" customHeight="1"/>
  <cols>
    <col min="1" max="1" width="5.26953125" customWidth="1"/>
    <col min="2" max="2" width="12.6328125" customWidth="1"/>
    <col min="3" max="3" width="7.90625" customWidth="1"/>
    <col min="4" max="4" width="9.26953125" customWidth="1"/>
    <col min="5" max="5" width="0.26953125" hidden="1" customWidth="1"/>
    <col min="6" max="6" width="7.90625" customWidth="1"/>
    <col min="7" max="7" width="11" customWidth="1"/>
    <col min="8" max="8" width="8.6328125" customWidth="1"/>
    <col min="9" max="9" width="5.90625" customWidth="1"/>
    <col min="10" max="10" width="4.81640625" customWidth="1"/>
    <col min="11" max="11" width="9.1796875" customWidth="1"/>
    <col min="12" max="12" width="7.90625" customWidth="1"/>
    <col min="13" max="13" width="7.6328125" customWidth="1"/>
    <col min="14" max="26" width="7.90625" customWidth="1"/>
  </cols>
  <sheetData>
    <row r="1" spans="1:13" ht="18.75" customHeight="1">
      <c r="A1" s="252" t="s">
        <v>862</v>
      </c>
      <c r="B1" s="253"/>
      <c r="C1" s="253"/>
      <c r="D1" s="253"/>
      <c r="E1" s="253"/>
      <c r="F1" s="253"/>
      <c r="G1" s="253"/>
      <c r="H1" s="253"/>
      <c r="I1" s="253"/>
      <c r="J1" s="253"/>
      <c r="K1" s="253"/>
      <c r="L1" s="253"/>
      <c r="M1" s="253"/>
    </row>
    <row r="4" spans="1:13" ht="23.25" customHeight="1">
      <c r="A4" s="286" t="s">
        <v>838</v>
      </c>
      <c r="B4" s="287"/>
      <c r="C4" s="287"/>
      <c r="D4" s="287"/>
      <c r="E4" s="287"/>
      <c r="F4" s="287"/>
      <c r="G4" s="287"/>
      <c r="H4" s="287"/>
      <c r="I4" s="287"/>
    </row>
    <row r="5" spans="1:13" ht="15.75" customHeight="1"/>
    <row r="6" spans="1:13" ht="14.5">
      <c r="A6" s="30" t="s">
        <v>863</v>
      </c>
      <c r="B6" s="31" t="s">
        <v>195</v>
      </c>
      <c r="C6" s="31" t="s">
        <v>805</v>
      </c>
      <c r="D6" s="31" t="s">
        <v>423</v>
      </c>
      <c r="E6" s="31" t="s">
        <v>864</v>
      </c>
      <c r="F6" s="31" t="s">
        <v>468</v>
      </c>
      <c r="G6" s="31" t="s">
        <v>865</v>
      </c>
      <c r="H6" s="31" t="s">
        <v>866</v>
      </c>
      <c r="I6" s="32" t="s">
        <v>867</v>
      </c>
      <c r="K6" s="181" t="s">
        <v>805</v>
      </c>
      <c r="L6" s="181" t="s">
        <v>865</v>
      </c>
      <c r="M6" s="181" t="s">
        <v>866</v>
      </c>
    </row>
    <row r="7" spans="1:13" ht="14.5">
      <c r="A7" s="4">
        <v>1</v>
      </c>
      <c r="B7" s="5" t="s">
        <v>868</v>
      </c>
      <c r="C7" s="5" t="s">
        <v>315</v>
      </c>
      <c r="D7" s="5" t="s">
        <v>869</v>
      </c>
      <c r="E7" s="5" t="s">
        <v>870</v>
      </c>
      <c r="F7" s="5">
        <v>15625</v>
      </c>
      <c r="G7" s="5"/>
      <c r="H7" s="5"/>
      <c r="I7" s="33"/>
      <c r="K7" s="5" t="s">
        <v>315</v>
      </c>
      <c r="L7" s="5">
        <v>100</v>
      </c>
      <c r="M7" s="5">
        <v>900</v>
      </c>
    </row>
    <row r="8" spans="1:13" ht="14.5">
      <c r="A8" s="4">
        <v>2</v>
      </c>
      <c r="B8" s="5" t="s">
        <v>871</v>
      </c>
      <c r="C8" s="5" t="s">
        <v>315</v>
      </c>
      <c r="D8" s="5" t="s">
        <v>872</v>
      </c>
      <c r="E8" s="5" t="s">
        <v>873</v>
      </c>
      <c r="F8" s="5">
        <v>12500</v>
      </c>
      <c r="G8" s="5"/>
      <c r="H8" s="5"/>
      <c r="I8" s="33"/>
      <c r="K8" s="5" t="s">
        <v>874</v>
      </c>
      <c r="L8" s="5">
        <v>200</v>
      </c>
      <c r="M8" s="5">
        <v>800</v>
      </c>
    </row>
    <row r="9" spans="1:13" ht="14.5">
      <c r="A9" s="4">
        <v>3</v>
      </c>
      <c r="B9" s="5" t="s">
        <v>875</v>
      </c>
      <c r="C9" s="5" t="s">
        <v>874</v>
      </c>
      <c r="D9" s="5" t="s">
        <v>869</v>
      </c>
      <c r="E9" s="5" t="s">
        <v>559</v>
      </c>
      <c r="F9" s="5">
        <v>8750</v>
      </c>
      <c r="G9" s="5"/>
      <c r="H9" s="5"/>
      <c r="I9" s="33"/>
      <c r="K9" s="5" t="s">
        <v>876</v>
      </c>
      <c r="L9" s="5">
        <v>300</v>
      </c>
      <c r="M9" s="5">
        <v>700</v>
      </c>
    </row>
    <row r="10" spans="1:13" ht="14.5">
      <c r="A10" s="4">
        <v>4</v>
      </c>
      <c r="B10" s="5" t="s">
        <v>877</v>
      </c>
      <c r="C10" s="5" t="s">
        <v>876</v>
      </c>
      <c r="D10" s="5" t="s">
        <v>869</v>
      </c>
      <c r="E10" s="5" t="s">
        <v>560</v>
      </c>
      <c r="F10" s="5">
        <v>15000</v>
      </c>
      <c r="G10" s="5"/>
      <c r="H10" s="5"/>
      <c r="I10" s="33"/>
      <c r="K10" s="5" t="s">
        <v>246</v>
      </c>
      <c r="L10" s="5">
        <v>400</v>
      </c>
      <c r="M10" s="5">
        <v>600</v>
      </c>
    </row>
    <row r="11" spans="1:13" ht="14.5">
      <c r="A11" s="4">
        <v>5</v>
      </c>
      <c r="B11" s="5" t="s">
        <v>878</v>
      </c>
      <c r="C11" s="5" t="s">
        <v>876</v>
      </c>
      <c r="D11" s="5" t="s">
        <v>869</v>
      </c>
      <c r="E11" s="5" t="s">
        <v>879</v>
      </c>
      <c r="F11" s="5">
        <v>8875</v>
      </c>
      <c r="G11" s="5"/>
      <c r="H11" s="5"/>
      <c r="I11" s="33"/>
      <c r="K11" s="5" t="s">
        <v>880</v>
      </c>
      <c r="L11" s="5">
        <v>500</v>
      </c>
      <c r="M11" s="5">
        <v>500</v>
      </c>
    </row>
    <row r="12" spans="1:13" ht="14.5">
      <c r="A12" s="4">
        <v>6</v>
      </c>
      <c r="B12" s="5" t="s">
        <v>881</v>
      </c>
      <c r="C12" s="5" t="s">
        <v>876</v>
      </c>
      <c r="D12" s="5" t="s">
        <v>869</v>
      </c>
      <c r="E12" s="5" t="s">
        <v>882</v>
      </c>
      <c r="F12" s="5">
        <v>8875</v>
      </c>
      <c r="G12" s="5"/>
      <c r="H12" s="5"/>
      <c r="I12" s="33"/>
      <c r="K12" s="5" t="s">
        <v>883</v>
      </c>
      <c r="L12" s="5">
        <v>600</v>
      </c>
      <c r="M12" s="5">
        <v>400</v>
      </c>
    </row>
    <row r="13" spans="1:13" ht="14.5">
      <c r="A13" s="4">
        <v>7</v>
      </c>
      <c r="B13" s="5" t="s">
        <v>884</v>
      </c>
      <c r="C13" s="5" t="s">
        <v>315</v>
      </c>
      <c r="D13" s="5" t="s">
        <v>869</v>
      </c>
      <c r="E13" s="5" t="s">
        <v>885</v>
      </c>
      <c r="F13" s="5">
        <v>10625</v>
      </c>
      <c r="G13" s="5"/>
      <c r="H13" s="5"/>
      <c r="I13" s="33"/>
      <c r="K13" s="5" t="s">
        <v>886</v>
      </c>
      <c r="L13" s="5">
        <v>700</v>
      </c>
      <c r="M13" s="5">
        <v>300</v>
      </c>
    </row>
    <row r="14" spans="1:13" ht="14.5">
      <c r="A14" s="4">
        <v>8</v>
      </c>
      <c r="B14" s="5" t="s">
        <v>887</v>
      </c>
      <c r="C14" s="5" t="s">
        <v>874</v>
      </c>
      <c r="D14" s="5" t="s">
        <v>872</v>
      </c>
      <c r="E14" s="5" t="s">
        <v>888</v>
      </c>
      <c r="F14" s="5">
        <v>11250</v>
      </c>
      <c r="G14" s="5"/>
      <c r="H14" s="5"/>
      <c r="I14" s="33"/>
      <c r="K14" s="5" t="s">
        <v>889</v>
      </c>
      <c r="L14" s="5">
        <v>800</v>
      </c>
      <c r="M14" s="5">
        <v>200</v>
      </c>
    </row>
    <row r="15" spans="1:13" ht="14.5">
      <c r="A15" s="4">
        <v>9</v>
      </c>
      <c r="B15" s="5" t="s">
        <v>890</v>
      </c>
      <c r="C15" s="5" t="s">
        <v>246</v>
      </c>
      <c r="D15" s="5" t="s">
        <v>891</v>
      </c>
      <c r="E15" s="5" t="s">
        <v>565</v>
      </c>
      <c r="F15" s="5">
        <v>10625</v>
      </c>
      <c r="G15" s="5"/>
      <c r="H15" s="5"/>
      <c r="I15" s="33"/>
    </row>
    <row r="16" spans="1:13" ht="14.5">
      <c r="A16" s="4">
        <v>10</v>
      </c>
      <c r="B16" s="5" t="s">
        <v>892</v>
      </c>
      <c r="C16" s="5" t="s">
        <v>880</v>
      </c>
      <c r="D16" s="5" t="s">
        <v>869</v>
      </c>
      <c r="E16" s="5" t="s">
        <v>893</v>
      </c>
      <c r="F16" s="5">
        <v>15000</v>
      </c>
      <c r="G16" s="5"/>
      <c r="H16" s="5"/>
      <c r="I16" s="33"/>
    </row>
    <row r="17" spans="1:12" ht="14.5">
      <c r="A17" s="4">
        <v>11</v>
      </c>
      <c r="B17" s="5" t="s">
        <v>894</v>
      </c>
      <c r="C17" s="5" t="s">
        <v>246</v>
      </c>
      <c r="D17" s="5" t="s">
        <v>872</v>
      </c>
      <c r="E17" s="5" t="s">
        <v>895</v>
      </c>
      <c r="F17" s="5">
        <v>13750</v>
      </c>
      <c r="G17" s="5"/>
      <c r="H17" s="5"/>
      <c r="I17" s="33"/>
    </row>
    <row r="18" spans="1:12" ht="14.5">
      <c r="A18" s="4">
        <v>12</v>
      </c>
      <c r="B18" s="5" t="s">
        <v>896</v>
      </c>
      <c r="C18" s="5" t="s">
        <v>883</v>
      </c>
      <c r="D18" s="5" t="s">
        <v>566</v>
      </c>
      <c r="E18" s="5" t="s">
        <v>897</v>
      </c>
      <c r="F18" s="5">
        <v>35000</v>
      </c>
      <c r="G18" s="5"/>
      <c r="H18" s="5"/>
      <c r="I18" s="33"/>
    </row>
    <row r="19" spans="1:12" ht="14.5">
      <c r="A19" s="4">
        <v>13</v>
      </c>
      <c r="B19" s="5" t="s">
        <v>898</v>
      </c>
      <c r="C19" s="5" t="s">
        <v>886</v>
      </c>
      <c r="D19" s="5" t="s">
        <v>869</v>
      </c>
      <c r="E19" s="5" t="s">
        <v>893</v>
      </c>
      <c r="F19" s="5">
        <v>10625</v>
      </c>
      <c r="G19" s="5"/>
      <c r="H19" s="5"/>
      <c r="I19" s="33"/>
      <c r="K19" s="182" t="s">
        <v>423</v>
      </c>
      <c r="L19" s="182" t="s">
        <v>867</v>
      </c>
    </row>
    <row r="20" spans="1:12" ht="14.5">
      <c r="A20" s="4">
        <v>14</v>
      </c>
      <c r="B20" s="5" t="s">
        <v>899</v>
      </c>
      <c r="C20" s="5" t="s">
        <v>886</v>
      </c>
      <c r="D20" s="5" t="s">
        <v>869</v>
      </c>
      <c r="E20" s="5" t="s">
        <v>900</v>
      </c>
      <c r="F20" s="5">
        <v>10625</v>
      </c>
      <c r="G20" s="5"/>
      <c r="H20" s="5"/>
      <c r="I20" s="33"/>
      <c r="K20" s="5" t="s">
        <v>869</v>
      </c>
      <c r="L20" s="5">
        <v>100</v>
      </c>
    </row>
    <row r="21" spans="1:12" ht="15.75" customHeight="1">
      <c r="A21" s="4">
        <v>15</v>
      </c>
      <c r="B21" s="5" t="s">
        <v>901</v>
      </c>
      <c r="C21" s="5" t="s">
        <v>880</v>
      </c>
      <c r="D21" s="5" t="s">
        <v>872</v>
      </c>
      <c r="E21" s="5" t="s">
        <v>873</v>
      </c>
      <c r="F21" s="5">
        <v>11250</v>
      </c>
      <c r="G21" s="5"/>
      <c r="H21" s="5"/>
      <c r="I21" s="33"/>
      <c r="K21" s="5" t="s">
        <v>872</v>
      </c>
      <c r="L21" s="5">
        <v>200</v>
      </c>
    </row>
    <row r="22" spans="1:12" ht="15.75" customHeight="1">
      <c r="A22" s="4">
        <v>16</v>
      </c>
      <c r="B22" s="5" t="s">
        <v>902</v>
      </c>
      <c r="C22" s="5" t="s">
        <v>880</v>
      </c>
      <c r="D22" s="5" t="s">
        <v>891</v>
      </c>
      <c r="E22" s="5" t="s">
        <v>903</v>
      </c>
      <c r="F22" s="5">
        <v>11250</v>
      </c>
      <c r="G22" s="5"/>
      <c r="H22" s="5"/>
      <c r="I22" s="33"/>
      <c r="K22" s="5" t="s">
        <v>891</v>
      </c>
      <c r="L22" s="5">
        <v>300</v>
      </c>
    </row>
    <row r="23" spans="1:12" ht="15.75" customHeight="1">
      <c r="A23" s="9">
        <v>17</v>
      </c>
      <c r="B23" s="10" t="s">
        <v>904</v>
      </c>
      <c r="C23" s="10" t="s">
        <v>874</v>
      </c>
      <c r="D23" s="10" t="s">
        <v>869</v>
      </c>
      <c r="E23" s="10" t="s">
        <v>879</v>
      </c>
      <c r="F23" s="10">
        <v>7500</v>
      </c>
      <c r="G23" s="10"/>
      <c r="H23" s="10"/>
      <c r="I23" s="103"/>
      <c r="K23" s="5" t="s">
        <v>566</v>
      </c>
      <c r="L23" s="5">
        <v>400</v>
      </c>
    </row>
    <row r="24" spans="1:12" ht="15.75" customHeight="1"/>
    <row r="25" spans="1:12" ht="15.75" customHeight="1">
      <c r="A25" s="8" t="s">
        <v>905</v>
      </c>
    </row>
    <row r="26" spans="1:12" ht="15.75" customHeight="1">
      <c r="A26" s="8" t="s">
        <v>906</v>
      </c>
    </row>
    <row r="27" spans="1:12" ht="15.75" customHeight="1">
      <c r="A27" s="8" t="s">
        <v>907</v>
      </c>
    </row>
    <row r="28" spans="1:12" ht="15.75" customHeight="1">
      <c r="A28" s="8" t="s">
        <v>908</v>
      </c>
    </row>
    <row r="29" spans="1:12" ht="15.75" customHeight="1">
      <c r="A29" s="8" t="s">
        <v>909</v>
      </c>
    </row>
    <row r="30" spans="1:12" ht="15.75" customHeight="1"/>
    <row r="31" spans="1:12" ht="15.75" customHeight="1"/>
    <row r="32" spans="1:1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M1"/>
    <mergeCell ref="A4:I4"/>
  </mergeCells>
  <pageMargins left="0.7" right="0.7" top="0.75" bottom="0.75" header="0" footer="0"/>
  <pageSetup orientation="landscape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M1000"/>
  <sheetViews>
    <sheetView workbookViewId="0">
      <selection sqref="A1:J1"/>
    </sheetView>
  </sheetViews>
  <sheetFormatPr defaultColWidth="14.36328125" defaultRowHeight="15" customHeight="1"/>
  <cols>
    <col min="1" max="1" width="5" customWidth="1"/>
    <col min="2" max="2" width="12.08984375" customWidth="1"/>
    <col min="3" max="3" width="7.90625" customWidth="1"/>
    <col min="4" max="4" width="10.08984375" customWidth="1"/>
    <col min="5" max="5" width="10.7265625" customWidth="1"/>
    <col min="6" max="6" width="8.6328125" customWidth="1"/>
    <col min="7" max="7" width="6.7265625" customWidth="1"/>
    <col min="8" max="8" width="7" customWidth="1"/>
    <col min="9" max="9" width="10.36328125" customWidth="1"/>
    <col min="10" max="26" width="7.90625" customWidth="1"/>
  </cols>
  <sheetData>
    <row r="1" spans="1:13" ht="18.75" customHeight="1">
      <c r="A1" s="252" t="s">
        <v>910</v>
      </c>
      <c r="B1" s="253"/>
      <c r="C1" s="253"/>
      <c r="D1" s="253"/>
      <c r="E1" s="253"/>
      <c r="F1" s="253"/>
      <c r="G1" s="253"/>
      <c r="H1" s="253"/>
      <c r="I1" s="253"/>
      <c r="J1" s="253"/>
      <c r="K1" s="14"/>
      <c r="L1" s="14"/>
      <c r="M1" s="14"/>
    </row>
    <row r="4" spans="1:13" ht="18.75" customHeight="1">
      <c r="A4" s="288" t="s">
        <v>838</v>
      </c>
      <c r="B4" s="253"/>
      <c r="C4" s="253"/>
      <c r="D4" s="253"/>
      <c r="E4" s="253"/>
      <c r="F4" s="253"/>
    </row>
    <row r="5" spans="1:13" ht="14.5">
      <c r="A5" s="289" t="s">
        <v>911</v>
      </c>
      <c r="B5" s="253"/>
      <c r="C5" s="253"/>
      <c r="D5" s="253"/>
      <c r="E5" s="253"/>
      <c r="F5" s="253"/>
      <c r="I5" s="184" t="s">
        <v>912</v>
      </c>
    </row>
    <row r="6" spans="1:13" ht="14.5">
      <c r="A6" s="183"/>
      <c r="B6" s="183"/>
      <c r="C6" s="183"/>
      <c r="D6" s="183"/>
      <c r="E6" s="183"/>
      <c r="F6" s="183"/>
    </row>
    <row r="7" spans="1:13" ht="14.5">
      <c r="A7" s="185" t="s">
        <v>913</v>
      </c>
      <c r="B7" s="186" t="s">
        <v>195</v>
      </c>
      <c r="C7" s="186" t="s">
        <v>805</v>
      </c>
      <c r="D7" s="187" t="s">
        <v>468</v>
      </c>
      <c r="E7" s="188" t="s">
        <v>914</v>
      </c>
      <c r="F7" s="189" t="s">
        <v>915</v>
      </c>
      <c r="H7" s="186" t="s">
        <v>916</v>
      </c>
      <c r="I7" s="186" t="s">
        <v>917</v>
      </c>
      <c r="J7" s="190" t="s">
        <v>918</v>
      </c>
    </row>
    <row r="8" spans="1:13" ht="14.5">
      <c r="A8" s="191">
        <v>1</v>
      </c>
      <c r="B8" s="192" t="s">
        <v>868</v>
      </c>
      <c r="C8" s="192" t="s">
        <v>315</v>
      </c>
      <c r="D8" s="193">
        <v>15625</v>
      </c>
      <c r="E8" s="194">
        <f>VLOOKUP(D8,$H$4:$I$12,2,1)</f>
        <v>0.2</v>
      </c>
      <c r="F8" s="138" t="str">
        <f>VLOOKUP(D8,$H$4:$J$12,3,1)</f>
        <v>D</v>
      </c>
      <c r="H8" s="5">
        <v>1</v>
      </c>
      <c r="I8" s="195">
        <v>0.05</v>
      </c>
      <c r="J8" s="6" t="s">
        <v>537</v>
      </c>
    </row>
    <row r="9" spans="1:13" ht="14.5">
      <c r="A9" s="191">
        <v>2</v>
      </c>
      <c r="B9" s="192" t="s">
        <v>871</v>
      </c>
      <c r="C9" s="192" t="s">
        <v>315</v>
      </c>
      <c r="D9" s="193">
        <v>12500</v>
      </c>
      <c r="E9" s="196" t="s">
        <v>14</v>
      </c>
      <c r="F9" s="197" t="s">
        <v>14</v>
      </c>
      <c r="H9" s="5">
        <v>5001</v>
      </c>
      <c r="I9" s="195">
        <v>0.1</v>
      </c>
      <c r="J9" s="6" t="s">
        <v>544</v>
      </c>
    </row>
    <row r="10" spans="1:13" ht="14.5">
      <c r="A10" s="191">
        <v>3</v>
      </c>
      <c r="B10" s="192" t="s">
        <v>875</v>
      </c>
      <c r="C10" s="192" t="s">
        <v>874</v>
      </c>
      <c r="D10" s="193">
        <v>8750</v>
      </c>
      <c r="E10" s="196" t="s">
        <v>14</v>
      </c>
      <c r="F10" s="197" t="s">
        <v>14</v>
      </c>
      <c r="H10" s="5">
        <v>10001</v>
      </c>
      <c r="I10" s="195">
        <v>0.15</v>
      </c>
      <c r="J10" s="6" t="s">
        <v>546</v>
      </c>
    </row>
    <row r="11" spans="1:13" ht="14.5">
      <c r="A11" s="191">
        <v>4</v>
      </c>
      <c r="B11" s="192" t="s">
        <v>877</v>
      </c>
      <c r="C11" s="192" t="s">
        <v>876</v>
      </c>
      <c r="D11" s="193">
        <v>15000</v>
      </c>
      <c r="E11" s="196" t="s">
        <v>14</v>
      </c>
      <c r="F11" s="197" t="s">
        <v>14</v>
      </c>
      <c r="H11" s="5">
        <v>15001</v>
      </c>
      <c r="I11" s="195">
        <v>0.2</v>
      </c>
      <c r="J11" s="6" t="s">
        <v>539</v>
      </c>
    </row>
    <row r="12" spans="1:13" ht="14.5">
      <c r="A12" s="191">
        <v>5</v>
      </c>
      <c r="B12" s="192" t="s">
        <v>878</v>
      </c>
      <c r="C12" s="192" t="s">
        <v>876</v>
      </c>
      <c r="D12" s="193">
        <v>8875</v>
      </c>
      <c r="E12" s="196" t="s">
        <v>14</v>
      </c>
      <c r="F12" s="197" t="s">
        <v>14</v>
      </c>
      <c r="H12" s="5">
        <v>20001</v>
      </c>
      <c r="I12" s="195">
        <v>0.25</v>
      </c>
      <c r="J12" s="6" t="s">
        <v>542</v>
      </c>
    </row>
    <row r="13" spans="1:13" ht="14.5">
      <c r="A13" s="191">
        <v>6</v>
      </c>
      <c r="B13" s="192" t="s">
        <v>881</v>
      </c>
      <c r="C13" s="192" t="s">
        <v>876</v>
      </c>
      <c r="D13" s="193">
        <v>8875</v>
      </c>
      <c r="E13" s="196" t="s">
        <v>14</v>
      </c>
      <c r="F13" s="197" t="s">
        <v>14</v>
      </c>
      <c r="H13" s="5">
        <v>25001</v>
      </c>
      <c r="I13" s="195">
        <v>0.3</v>
      </c>
      <c r="J13" s="6" t="s">
        <v>549</v>
      </c>
    </row>
    <row r="14" spans="1:13" ht="14.5">
      <c r="A14" s="191">
        <v>7</v>
      </c>
      <c r="B14" s="192" t="s">
        <v>884</v>
      </c>
      <c r="C14" s="192" t="s">
        <v>315</v>
      </c>
      <c r="D14" s="193">
        <v>10625</v>
      </c>
      <c r="E14" s="196" t="s">
        <v>14</v>
      </c>
      <c r="F14" s="197" t="s">
        <v>14</v>
      </c>
      <c r="H14" s="5">
        <v>30001</v>
      </c>
      <c r="I14" s="195">
        <v>0.35</v>
      </c>
      <c r="J14" s="6" t="s">
        <v>919</v>
      </c>
    </row>
    <row r="15" spans="1:13" ht="14.5">
      <c r="A15" s="191">
        <v>8</v>
      </c>
      <c r="B15" s="192" t="s">
        <v>887</v>
      </c>
      <c r="C15" s="192" t="s">
        <v>874</v>
      </c>
      <c r="D15" s="193">
        <v>11250</v>
      </c>
      <c r="E15" s="196" t="s">
        <v>14</v>
      </c>
      <c r="F15" s="197" t="s">
        <v>14</v>
      </c>
      <c r="H15" s="5">
        <v>35001</v>
      </c>
      <c r="I15" s="195">
        <v>0.4</v>
      </c>
      <c r="J15" s="6" t="s">
        <v>920</v>
      </c>
    </row>
    <row r="16" spans="1:13" ht="14.5">
      <c r="A16" s="191">
        <v>9</v>
      </c>
      <c r="B16" s="192" t="s">
        <v>890</v>
      </c>
      <c r="C16" s="192" t="s">
        <v>246</v>
      </c>
      <c r="D16" s="193">
        <v>10625</v>
      </c>
      <c r="E16" s="196" t="s">
        <v>14</v>
      </c>
      <c r="F16" s="197" t="s">
        <v>14</v>
      </c>
    </row>
    <row r="17" spans="1:6" ht="14.5">
      <c r="A17" s="191">
        <v>10</v>
      </c>
      <c r="B17" s="192" t="s">
        <v>892</v>
      </c>
      <c r="C17" s="192" t="s">
        <v>880</v>
      </c>
      <c r="D17" s="198">
        <v>15000</v>
      </c>
      <c r="E17" s="196" t="s">
        <v>14</v>
      </c>
      <c r="F17" s="197" t="s">
        <v>14</v>
      </c>
    </row>
    <row r="18" spans="1:6" ht="14.5">
      <c r="A18" s="191">
        <v>11</v>
      </c>
      <c r="B18" s="192" t="s">
        <v>894</v>
      </c>
      <c r="C18" s="192" t="s">
        <v>246</v>
      </c>
      <c r="D18" s="193">
        <v>13750</v>
      </c>
      <c r="E18" s="196" t="s">
        <v>14</v>
      </c>
      <c r="F18" s="197" t="s">
        <v>14</v>
      </c>
    </row>
    <row r="19" spans="1:6" ht="14.5">
      <c r="A19" s="191">
        <v>12</v>
      </c>
      <c r="B19" s="192" t="s">
        <v>896</v>
      </c>
      <c r="C19" s="192" t="s">
        <v>883</v>
      </c>
      <c r="D19" s="193">
        <v>35000</v>
      </c>
      <c r="E19" s="196" t="s">
        <v>14</v>
      </c>
      <c r="F19" s="197" t="s">
        <v>14</v>
      </c>
    </row>
    <row r="20" spans="1:6" ht="14.5">
      <c r="A20" s="191">
        <v>13</v>
      </c>
      <c r="B20" s="192" t="s">
        <v>898</v>
      </c>
      <c r="C20" s="192" t="s">
        <v>886</v>
      </c>
      <c r="D20" s="193">
        <v>10625</v>
      </c>
      <c r="E20" s="196" t="s">
        <v>14</v>
      </c>
      <c r="F20" s="197" t="s">
        <v>14</v>
      </c>
    </row>
    <row r="21" spans="1:6" ht="15.75" customHeight="1">
      <c r="A21" s="191">
        <v>14</v>
      </c>
      <c r="B21" s="192" t="s">
        <v>899</v>
      </c>
      <c r="C21" s="192" t="s">
        <v>886</v>
      </c>
      <c r="D21" s="193">
        <v>10625</v>
      </c>
      <c r="E21" s="196" t="s">
        <v>14</v>
      </c>
      <c r="F21" s="197" t="s">
        <v>14</v>
      </c>
    </row>
    <row r="22" spans="1:6" ht="15.75" customHeight="1">
      <c r="A22" s="191">
        <v>15</v>
      </c>
      <c r="B22" s="192" t="s">
        <v>901</v>
      </c>
      <c r="C22" s="192" t="s">
        <v>880</v>
      </c>
      <c r="D22" s="193">
        <v>11250</v>
      </c>
      <c r="E22" s="196" t="s">
        <v>14</v>
      </c>
      <c r="F22" s="197" t="s">
        <v>14</v>
      </c>
    </row>
    <row r="23" spans="1:6" ht="15.75" customHeight="1">
      <c r="A23" s="191">
        <v>16</v>
      </c>
      <c r="B23" s="192" t="s">
        <v>902</v>
      </c>
      <c r="C23" s="192" t="s">
        <v>880</v>
      </c>
      <c r="D23" s="193">
        <v>11250</v>
      </c>
      <c r="E23" s="196" t="s">
        <v>14</v>
      </c>
      <c r="F23" s="197" t="s">
        <v>14</v>
      </c>
    </row>
    <row r="24" spans="1:6" ht="15.75" customHeight="1">
      <c r="A24" s="191">
        <v>17</v>
      </c>
      <c r="B24" s="192" t="s">
        <v>904</v>
      </c>
      <c r="C24" s="192" t="s">
        <v>874</v>
      </c>
      <c r="D24" s="193">
        <v>7500</v>
      </c>
      <c r="E24" s="196" t="s">
        <v>14</v>
      </c>
      <c r="F24" s="197" t="s">
        <v>14</v>
      </c>
    </row>
    <row r="25" spans="1:6" ht="15.75" customHeight="1">
      <c r="A25" s="191">
        <v>18</v>
      </c>
      <c r="B25" s="192" t="s">
        <v>921</v>
      </c>
      <c r="C25" s="192" t="s">
        <v>874</v>
      </c>
      <c r="D25" s="193">
        <v>4250</v>
      </c>
      <c r="E25" s="196" t="s">
        <v>14</v>
      </c>
      <c r="F25" s="197" t="s">
        <v>14</v>
      </c>
    </row>
    <row r="26" spans="1:6" ht="15.75" customHeight="1">
      <c r="A26" s="191">
        <v>19</v>
      </c>
      <c r="B26" s="192" t="s">
        <v>922</v>
      </c>
      <c r="C26" s="192" t="s">
        <v>874</v>
      </c>
      <c r="D26" s="193">
        <v>5625</v>
      </c>
      <c r="E26" s="196" t="s">
        <v>14</v>
      </c>
      <c r="F26" s="197" t="s">
        <v>14</v>
      </c>
    </row>
    <row r="27" spans="1:6" ht="15.75" customHeight="1">
      <c r="A27" s="191">
        <v>20</v>
      </c>
      <c r="B27" s="192" t="s">
        <v>923</v>
      </c>
      <c r="C27" s="192" t="s">
        <v>874</v>
      </c>
      <c r="D27" s="193">
        <v>5625</v>
      </c>
      <c r="E27" s="196" t="s">
        <v>14</v>
      </c>
      <c r="F27" s="197" t="s">
        <v>14</v>
      </c>
    </row>
    <row r="28" spans="1:6" ht="15.75" customHeight="1">
      <c r="A28" s="191">
        <v>21</v>
      </c>
      <c r="B28" s="192" t="s">
        <v>924</v>
      </c>
      <c r="C28" s="192" t="s">
        <v>874</v>
      </c>
      <c r="D28" s="193">
        <v>5625</v>
      </c>
      <c r="E28" s="196" t="s">
        <v>14</v>
      </c>
      <c r="F28" s="197" t="s">
        <v>14</v>
      </c>
    </row>
    <row r="29" spans="1:6" ht="15.75" customHeight="1">
      <c r="A29" s="191">
        <v>22</v>
      </c>
      <c r="B29" s="192" t="s">
        <v>925</v>
      </c>
      <c r="C29" s="192" t="s">
        <v>315</v>
      </c>
      <c r="D29" s="193">
        <v>10625</v>
      </c>
      <c r="E29" s="196" t="s">
        <v>14</v>
      </c>
      <c r="F29" s="197" t="s">
        <v>14</v>
      </c>
    </row>
    <row r="30" spans="1:6" ht="15.75" customHeight="1">
      <c r="A30" s="191">
        <v>23</v>
      </c>
      <c r="B30" s="192" t="s">
        <v>926</v>
      </c>
      <c r="C30" s="192" t="s">
        <v>876</v>
      </c>
      <c r="D30" s="193">
        <v>5625</v>
      </c>
      <c r="E30" s="196" t="s">
        <v>14</v>
      </c>
      <c r="F30" s="197" t="s">
        <v>14</v>
      </c>
    </row>
    <row r="31" spans="1:6" ht="15.75" customHeight="1">
      <c r="A31" s="191">
        <v>24</v>
      </c>
      <c r="B31" s="192" t="s">
        <v>927</v>
      </c>
      <c r="C31" s="192" t="s">
        <v>315</v>
      </c>
      <c r="D31" s="193">
        <v>13750</v>
      </c>
      <c r="E31" s="196" t="s">
        <v>14</v>
      </c>
      <c r="F31" s="197" t="s">
        <v>14</v>
      </c>
    </row>
    <row r="32" spans="1:6" ht="15.75" customHeight="1">
      <c r="A32" s="191">
        <v>25</v>
      </c>
      <c r="B32" s="192" t="s">
        <v>928</v>
      </c>
      <c r="C32" s="192" t="s">
        <v>315</v>
      </c>
      <c r="D32" s="193">
        <v>9375</v>
      </c>
      <c r="E32" s="196" t="s">
        <v>14</v>
      </c>
      <c r="F32" s="197" t="s">
        <v>14</v>
      </c>
    </row>
    <row r="33" spans="1:6" ht="15.75" customHeight="1">
      <c r="A33" s="191">
        <v>26</v>
      </c>
      <c r="B33" s="192" t="s">
        <v>929</v>
      </c>
      <c r="C33" s="192" t="s">
        <v>876</v>
      </c>
      <c r="D33" s="193">
        <v>7500</v>
      </c>
      <c r="E33" s="196" t="s">
        <v>14</v>
      </c>
      <c r="F33" s="197" t="s">
        <v>14</v>
      </c>
    </row>
    <row r="34" spans="1:6" ht="15.75" customHeight="1">
      <c r="A34" s="191">
        <v>27</v>
      </c>
      <c r="B34" s="192" t="s">
        <v>930</v>
      </c>
      <c r="C34" s="192" t="s">
        <v>880</v>
      </c>
      <c r="D34" s="193">
        <v>6875</v>
      </c>
      <c r="E34" s="196" t="s">
        <v>14</v>
      </c>
      <c r="F34" s="197" t="s">
        <v>14</v>
      </c>
    </row>
    <row r="35" spans="1:6" ht="15.75" customHeight="1">
      <c r="A35" s="191">
        <v>28</v>
      </c>
      <c r="B35" s="192" t="s">
        <v>931</v>
      </c>
      <c r="C35" s="192" t="s">
        <v>886</v>
      </c>
      <c r="D35" s="193">
        <v>10125</v>
      </c>
      <c r="E35" s="196" t="s">
        <v>14</v>
      </c>
      <c r="F35" s="197" t="s">
        <v>14</v>
      </c>
    </row>
    <row r="36" spans="1:6" ht="15.75" customHeight="1">
      <c r="A36" s="191">
        <v>29</v>
      </c>
      <c r="B36" s="192" t="s">
        <v>932</v>
      </c>
      <c r="C36" s="192" t="s">
        <v>876</v>
      </c>
      <c r="D36" s="193">
        <v>11250</v>
      </c>
      <c r="E36" s="196" t="s">
        <v>14</v>
      </c>
      <c r="F36" s="197" t="s">
        <v>14</v>
      </c>
    </row>
    <row r="37" spans="1:6" ht="15.75" customHeight="1">
      <c r="A37" s="191">
        <v>30</v>
      </c>
      <c r="B37" s="192" t="s">
        <v>933</v>
      </c>
      <c r="C37" s="192" t="s">
        <v>889</v>
      </c>
      <c r="D37" s="193">
        <v>11250</v>
      </c>
      <c r="E37" s="196" t="s">
        <v>14</v>
      </c>
      <c r="F37" s="197" t="s">
        <v>14</v>
      </c>
    </row>
    <row r="38" spans="1:6" ht="15.75" customHeight="1">
      <c r="A38" s="191">
        <v>31</v>
      </c>
      <c r="B38" s="192" t="s">
        <v>934</v>
      </c>
      <c r="C38" s="192" t="s">
        <v>889</v>
      </c>
      <c r="D38" s="193">
        <v>5000</v>
      </c>
      <c r="E38" s="196" t="s">
        <v>14</v>
      </c>
      <c r="F38" s="197" t="s">
        <v>14</v>
      </c>
    </row>
    <row r="39" spans="1:6" ht="15.75" customHeight="1">
      <c r="A39" s="191">
        <v>32</v>
      </c>
      <c r="B39" s="192" t="s">
        <v>935</v>
      </c>
      <c r="C39" s="192" t="s">
        <v>889</v>
      </c>
      <c r="D39" s="193">
        <v>6250</v>
      </c>
      <c r="E39" s="196" t="s">
        <v>14</v>
      </c>
      <c r="F39" s="197" t="s">
        <v>14</v>
      </c>
    </row>
    <row r="40" spans="1:6" ht="15.75" customHeight="1">
      <c r="A40" s="191">
        <v>33</v>
      </c>
      <c r="B40" s="192" t="s">
        <v>936</v>
      </c>
      <c r="C40" s="192" t="s">
        <v>874</v>
      </c>
      <c r="D40" s="193">
        <v>6625</v>
      </c>
      <c r="E40" s="196" t="s">
        <v>14</v>
      </c>
      <c r="F40" s="197" t="s">
        <v>14</v>
      </c>
    </row>
    <row r="41" spans="1:6" ht="15.75" customHeight="1">
      <c r="A41" s="191">
        <v>34</v>
      </c>
      <c r="B41" s="192" t="s">
        <v>925</v>
      </c>
      <c r="C41" s="192" t="s">
        <v>886</v>
      </c>
      <c r="D41" s="193">
        <v>8375</v>
      </c>
      <c r="E41" s="196" t="s">
        <v>14</v>
      </c>
      <c r="F41" s="197" t="s">
        <v>14</v>
      </c>
    </row>
    <row r="42" spans="1:6" ht="15.75" customHeight="1">
      <c r="A42" s="191">
        <v>35</v>
      </c>
      <c r="B42" s="192" t="s">
        <v>892</v>
      </c>
      <c r="C42" s="192" t="s">
        <v>246</v>
      </c>
      <c r="D42" s="193">
        <v>17500</v>
      </c>
      <c r="E42" s="196" t="s">
        <v>14</v>
      </c>
      <c r="F42" s="197" t="s">
        <v>14</v>
      </c>
    </row>
    <row r="43" spans="1:6" ht="15.75" customHeight="1">
      <c r="A43" s="191">
        <v>36</v>
      </c>
      <c r="B43" s="192" t="s">
        <v>937</v>
      </c>
      <c r="C43" s="192" t="s">
        <v>246</v>
      </c>
      <c r="D43" s="193">
        <v>17500</v>
      </c>
      <c r="E43" s="196" t="s">
        <v>14</v>
      </c>
      <c r="F43" s="197" t="s">
        <v>14</v>
      </c>
    </row>
    <row r="44" spans="1:6" ht="15.75" customHeight="1">
      <c r="A44" s="191">
        <v>37</v>
      </c>
      <c r="B44" s="192" t="s">
        <v>896</v>
      </c>
      <c r="C44" s="192" t="s">
        <v>246</v>
      </c>
      <c r="D44" s="193">
        <v>17500</v>
      </c>
      <c r="E44" s="196" t="s">
        <v>14</v>
      </c>
      <c r="F44" s="197" t="s">
        <v>14</v>
      </c>
    </row>
    <row r="45" spans="1:6" ht="15.75" customHeight="1">
      <c r="A45" s="191">
        <v>38</v>
      </c>
      <c r="B45" s="192" t="s">
        <v>543</v>
      </c>
      <c r="C45" s="192" t="s">
        <v>315</v>
      </c>
      <c r="D45" s="193">
        <v>7500</v>
      </c>
      <c r="E45" s="196" t="s">
        <v>14</v>
      </c>
      <c r="F45" s="197" t="s">
        <v>14</v>
      </c>
    </row>
    <row r="46" spans="1:6" ht="15.75" customHeight="1">
      <c r="A46" s="191">
        <v>39</v>
      </c>
      <c r="B46" s="192" t="s">
        <v>938</v>
      </c>
      <c r="C46" s="192" t="s">
        <v>880</v>
      </c>
      <c r="D46" s="193">
        <v>5625</v>
      </c>
      <c r="E46" s="196" t="s">
        <v>14</v>
      </c>
      <c r="F46" s="197" t="s">
        <v>14</v>
      </c>
    </row>
    <row r="47" spans="1:6" ht="15.75" customHeight="1">
      <c r="A47" s="191">
        <v>40</v>
      </c>
      <c r="B47" s="192" t="s">
        <v>925</v>
      </c>
      <c r="C47" s="192" t="s">
        <v>876</v>
      </c>
      <c r="D47" s="193">
        <v>9500</v>
      </c>
      <c r="E47" s="196" t="s">
        <v>14</v>
      </c>
      <c r="F47" s="197" t="s">
        <v>14</v>
      </c>
    </row>
    <row r="48" spans="1:6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A1:J1"/>
    <mergeCell ref="A4:F4"/>
    <mergeCell ref="A5:F5"/>
  </mergeCells>
  <pageMargins left="0.7" right="0.7" top="0.75" bottom="0.75" header="0" footer="0"/>
  <pageSetup orientation="landscape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J1000"/>
  <sheetViews>
    <sheetView workbookViewId="0">
      <selection sqref="A1:H1"/>
    </sheetView>
  </sheetViews>
  <sheetFormatPr defaultColWidth="14.36328125" defaultRowHeight="15" customHeight="1"/>
  <cols>
    <col min="1" max="1" width="11.26953125" customWidth="1"/>
    <col min="2" max="2" width="14.6328125" customWidth="1"/>
    <col min="3" max="3" width="11.7265625" customWidth="1"/>
    <col min="4" max="26" width="7.90625" customWidth="1"/>
  </cols>
  <sheetData>
    <row r="1" spans="1:10" ht="18.75" customHeight="1">
      <c r="A1" s="252" t="s">
        <v>939</v>
      </c>
      <c r="B1" s="253"/>
      <c r="C1" s="253"/>
      <c r="D1" s="253"/>
      <c r="E1" s="253"/>
      <c r="F1" s="253"/>
      <c r="G1" s="253"/>
      <c r="H1" s="253"/>
      <c r="I1" s="14"/>
      <c r="J1" s="14"/>
    </row>
    <row r="2" spans="1:10" ht="14.5">
      <c r="A2" s="254" t="s">
        <v>940</v>
      </c>
      <c r="B2" s="253"/>
      <c r="C2" s="253"/>
      <c r="D2" s="253"/>
      <c r="E2" s="253"/>
      <c r="F2" s="253"/>
      <c r="G2" s="253"/>
      <c r="H2" s="253"/>
    </row>
    <row r="4" spans="1:10" ht="14.5">
      <c r="A4" s="100" t="s">
        <v>941</v>
      </c>
      <c r="B4" s="100" t="s">
        <v>942</v>
      </c>
      <c r="C4" s="100" t="s">
        <v>943</v>
      </c>
      <c r="D4" s="100" t="s">
        <v>944</v>
      </c>
    </row>
    <row r="5" spans="1:10" ht="14.5">
      <c r="A5" s="199">
        <v>21916</v>
      </c>
      <c r="B5" s="199">
        <v>25698</v>
      </c>
      <c r="C5" s="100" t="s">
        <v>945</v>
      </c>
      <c r="D5" s="57">
        <f>DATEDIF(A5,B5,"d")</f>
        <v>3782</v>
      </c>
      <c r="E5" s="200" t="s">
        <v>946</v>
      </c>
    </row>
    <row r="6" spans="1:10" ht="14.5">
      <c r="A6" s="199">
        <v>21916</v>
      </c>
      <c r="B6" s="199">
        <v>25698</v>
      </c>
      <c r="C6" s="100" t="s">
        <v>947</v>
      </c>
      <c r="D6" s="57">
        <f>DATEDIF(A6,B6,"m")</f>
        <v>124</v>
      </c>
      <c r="E6" s="200" t="s">
        <v>948</v>
      </c>
    </row>
    <row r="7" spans="1:10" ht="14.5">
      <c r="A7" s="199">
        <v>21916</v>
      </c>
      <c r="B7" s="199">
        <v>25698</v>
      </c>
      <c r="C7" s="100" t="s">
        <v>949</v>
      </c>
      <c r="D7" s="57">
        <f>DATEDIF(A7,B7,"y")</f>
        <v>10</v>
      </c>
      <c r="E7" s="200" t="s">
        <v>950</v>
      </c>
    </row>
    <row r="8" spans="1:10" ht="14.5">
      <c r="A8" s="199">
        <v>21916</v>
      </c>
      <c r="B8" s="199">
        <v>25698</v>
      </c>
      <c r="C8" s="100" t="s">
        <v>951</v>
      </c>
      <c r="D8" s="57">
        <f>DATEDIF(A8,B8,"yd")</f>
        <v>130</v>
      </c>
      <c r="E8" s="200" t="s">
        <v>952</v>
      </c>
    </row>
    <row r="9" spans="1:10" ht="14.5">
      <c r="A9" s="199">
        <v>21916</v>
      </c>
      <c r="B9" s="199">
        <v>25698</v>
      </c>
      <c r="C9" s="100" t="s">
        <v>953</v>
      </c>
      <c r="D9" s="57">
        <f>DATEDIF(A9,B9,"ym")</f>
        <v>4</v>
      </c>
      <c r="E9" s="200" t="s">
        <v>954</v>
      </c>
    </row>
    <row r="10" spans="1:10" ht="14.5">
      <c r="A10" s="199">
        <v>21916</v>
      </c>
      <c r="B10" s="199">
        <v>25698</v>
      </c>
      <c r="C10" s="100" t="s">
        <v>955</v>
      </c>
      <c r="D10" s="57">
        <f>DATEDIF(A10,B10,"md")</f>
        <v>9</v>
      </c>
      <c r="E10" s="200" t="s">
        <v>956</v>
      </c>
    </row>
    <row r="12" spans="1:10" ht="15.75" customHeight="1">
      <c r="A12" s="201" t="s">
        <v>957</v>
      </c>
      <c r="B12" s="202"/>
      <c r="C12" s="202"/>
      <c r="D12" s="202"/>
      <c r="E12" s="202"/>
      <c r="F12" s="202"/>
      <c r="G12" s="202"/>
    </row>
    <row r="13" spans="1:10" ht="14.5">
      <c r="A13" s="68" t="s">
        <v>958</v>
      </c>
    </row>
    <row r="14" spans="1:10" ht="14.5">
      <c r="A14" s="68" t="s">
        <v>959</v>
      </c>
    </row>
    <row r="16" spans="1:10" ht="15.75" customHeight="1">
      <c r="A16" s="201" t="s">
        <v>960</v>
      </c>
      <c r="B16" s="202"/>
      <c r="C16" s="202"/>
      <c r="D16" s="202"/>
      <c r="E16" s="202"/>
      <c r="F16" s="202"/>
      <c r="G16" s="202"/>
    </row>
    <row r="17" spans="1:7" ht="14.5">
      <c r="A17" s="8" t="s">
        <v>961</v>
      </c>
    </row>
    <row r="18" spans="1:7" ht="14.5">
      <c r="A18" s="68" t="s">
        <v>962</v>
      </c>
    </row>
    <row r="19" spans="1:7" ht="14.5">
      <c r="A19" s="8" t="s">
        <v>963</v>
      </c>
    </row>
    <row r="20" spans="1:7" ht="14.5">
      <c r="A20" s="8" t="s">
        <v>964</v>
      </c>
    </row>
    <row r="21" spans="1:7" ht="15.75" customHeight="1">
      <c r="A21" s="8" t="s">
        <v>965</v>
      </c>
    </row>
    <row r="22" spans="1:7" ht="15.75" customHeight="1">
      <c r="A22" s="88" t="s">
        <v>966</v>
      </c>
      <c r="B22" s="8" t="s">
        <v>967</v>
      </c>
    </row>
    <row r="23" spans="1:7" ht="15.75" customHeight="1">
      <c r="A23" s="88" t="s">
        <v>968</v>
      </c>
      <c r="B23" s="8" t="s">
        <v>969</v>
      </c>
    </row>
    <row r="24" spans="1:7" ht="15.75" customHeight="1">
      <c r="A24" s="88" t="s">
        <v>970</v>
      </c>
      <c r="B24" s="8" t="s">
        <v>971</v>
      </c>
    </row>
    <row r="25" spans="1:7" ht="15.75" customHeight="1">
      <c r="A25" s="88" t="s">
        <v>972</v>
      </c>
      <c r="B25" s="8" t="s">
        <v>973</v>
      </c>
    </row>
    <row r="26" spans="1:7" ht="15.75" customHeight="1">
      <c r="A26" s="88" t="s">
        <v>974</v>
      </c>
      <c r="B26" s="8" t="s">
        <v>975</v>
      </c>
    </row>
    <row r="27" spans="1:7" ht="15.75" customHeight="1">
      <c r="A27" s="88" t="s">
        <v>976</v>
      </c>
      <c r="B27" s="8" t="s">
        <v>977</v>
      </c>
    </row>
    <row r="28" spans="1:7" ht="15.75" customHeight="1"/>
    <row r="29" spans="1:7" ht="15.75" customHeight="1">
      <c r="A29" s="201" t="s">
        <v>978</v>
      </c>
      <c r="B29" s="202"/>
      <c r="C29" s="202"/>
      <c r="D29" s="202"/>
      <c r="E29" s="202"/>
      <c r="F29" s="202"/>
      <c r="G29" s="202"/>
    </row>
    <row r="30" spans="1:7" ht="15.75" customHeight="1">
      <c r="A30" s="84" t="s">
        <v>979</v>
      </c>
      <c r="B30" s="84"/>
      <c r="C30" s="84"/>
      <c r="D30" s="84"/>
      <c r="E30" s="84"/>
      <c r="F30" s="84"/>
      <c r="G30" s="84"/>
    </row>
    <row r="31" spans="1:7" ht="15.75" customHeight="1"/>
    <row r="32" spans="1:7" ht="15.75" customHeight="1"/>
    <row r="33" spans="1:4" ht="15.75" customHeight="1"/>
    <row r="34" spans="1:4" ht="15.75" customHeight="1"/>
    <row r="35" spans="1:4" ht="15.75" customHeight="1">
      <c r="B35" s="203" t="s">
        <v>980</v>
      </c>
      <c r="C35" s="204">
        <v>21916</v>
      </c>
    </row>
    <row r="36" spans="1:4" ht="15.75" customHeight="1"/>
    <row r="37" spans="1:4" ht="15.75" customHeight="1">
      <c r="B37" s="203" t="s">
        <v>981</v>
      </c>
      <c r="C37" s="205">
        <f ca="1">DATEDIF(C35,TODAY(),"y")</f>
        <v>66</v>
      </c>
      <c r="D37" s="200" t="s">
        <v>982</v>
      </c>
    </row>
    <row r="38" spans="1:4" ht="15.75" customHeight="1">
      <c r="B38" s="203" t="s">
        <v>983</v>
      </c>
      <c r="C38" s="205">
        <f ca="1">DATEDIF(C35,TODAY(),"ym")</f>
        <v>3</v>
      </c>
      <c r="D38" s="200" t="s">
        <v>984</v>
      </c>
    </row>
    <row r="39" spans="1:4" ht="15.75" customHeight="1">
      <c r="B39" s="203" t="s">
        <v>985</v>
      </c>
      <c r="C39" s="205">
        <f ca="1">DATEDIF(C35,TODAY(),"md")</f>
        <v>24</v>
      </c>
      <c r="D39" s="200" t="s">
        <v>986</v>
      </c>
    </row>
    <row r="40" spans="1:4" ht="15.75" customHeight="1"/>
    <row r="41" spans="1:4" ht="15.75" customHeight="1">
      <c r="B41" s="8" t="s">
        <v>987</v>
      </c>
    </row>
    <row r="42" spans="1:4" ht="15.75" customHeight="1">
      <c r="B42" s="200" t="str">
        <f ca="1">"Age is "&amp;DATEDIF(C35,TODAY(),"y")&amp;" Years, "&amp;DATEDIF(C35,TODAY(),"ym")&amp;" Months and "&amp;DATEDIF(C35,TODAY(),"md")&amp;" Days"</f>
        <v>Age is 66 Years, 3 Months and 24 Days</v>
      </c>
      <c r="C42" s="206"/>
    </row>
    <row r="43" spans="1:4" ht="15.75" customHeight="1">
      <c r="A43" s="207" t="s">
        <v>988</v>
      </c>
    </row>
    <row r="44" spans="1:4" ht="15.75" customHeight="1"/>
    <row r="45" spans="1:4" ht="15.75" customHeight="1"/>
    <row r="46" spans="1:4" ht="15.75" customHeight="1"/>
    <row r="47" spans="1:4" ht="15.75" customHeight="1"/>
    <row r="48" spans="1:4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H1"/>
    <mergeCell ref="A2:H2"/>
  </mergeCells>
  <pageMargins left="0.7" right="0.7" top="0.75" bottom="0.75" header="0" footer="0"/>
  <pageSetup orientation="landscape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J1000"/>
  <sheetViews>
    <sheetView workbookViewId="0">
      <selection sqref="A1:J1"/>
    </sheetView>
  </sheetViews>
  <sheetFormatPr defaultColWidth="14.36328125" defaultRowHeight="15" customHeight="1"/>
  <cols>
    <col min="1" max="26" width="7.90625" customWidth="1"/>
  </cols>
  <sheetData>
    <row r="1" spans="1:10" ht="18.75" customHeight="1">
      <c r="A1" s="252" t="s">
        <v>989</v>
      </c>
      <c r="B1" s="253"/>
      <c r="C1" s="253"/>
      <c r="D1" s="253"/>
      <c r="E1" s="253"/>
      <c r="F1" s="253"/>
      <c r="G1" s="253"/>
      <c r="H1" s="253"/>
      <c r="I1" s="253"/>
      <c r="J1" s="253"/>
    </row>
    <row r="2" spans="1:10" ht="14.5">
      <c r="A2" s="254" t="s">
        <v>990</v>
      </c>
      <c r="B2" s="253"/>
      <c r="C2" s="253"/>
      <c r="D2" s="253"/>
      <c r="E2" s="253"/>
      <c r="F2" s="253"/>
      <c r="G2" s="253"/>
      <c r="H2" s="253"/>
      <c r="I2" s="253"/>
      <c r="J2" s="253"/>
    </row>
    <row r="4" spans="1:10" ht="15.75" customHeight="1">
      <c r="H4" s="208"/>
    </row>
    <row r="5" spans="1:10" ht="27" customHeight="1">
      <c r="A5" s="209" t="s">
        <v>356</v>
      </c>
      <c r="B5" s="210" t="s">
        <v>991</v>
      </c>
      <c r="C5" s="210" t="s">
        <v>992</v>
      </c>
      <c r="D5" s="210" t="s">
        <v>408</v>
      </c>
      <c r="E5" s="210" t="s">
        <v>993</v>
      </c>
      <c r="F5" s="210" t="s">
        <v>994</v>
      </c>
      <c r="G5" s="210" t="s">
        <v>995</v>
      </c>
      <c r="H5" s="211" t="s">
        <v>996</v>
      </c>
    </row>
    <row r="6" spans="1:10" ht="14.5">
      <c r="A6" s="212" t="s">
        <v>832</v>
      </c>
      <c r="B6" s="100">
        <v>200</v>
      </c>
      <c r="C6" s="100">
        <v>3000</v>
      </c>
      <c r="D6" s="100" t="s">
        <v>997</v>
      </c>
      <c r="E6" s="213">
        <v>4.5</v>
      </c>
      <c r="F6" s="100">
        <v>4</v>
      </c>
      <c r="G6" s="100">
        <v>3</v>
      </c>
      <c r="H6" s="214">
        <f t="shared" ref="H6:H21" si="0">E6*F6*G6</f>
        <v>54</v>
      </c>
    </row>
    <row r="7" spans="1:10" ht="14.5">
      <c r="A7" s="212" t="s">
        <v>998</v>
      </c>
      <c r="B7" s="100">
        <v>100</v>
      </c>
      <c r="C7" s="100">
        <v>2000</v>
      </c>
      <c r="D7" s="100" t="s">
        <v>997</v>
      </c>
      <c r="E7" s="213">
        <v>2</v>
      </c>
      <c r="F7" s="100">
        <v>15</v>
      </c>
      <c r="G7" s="100">
        <v>2</v>
      </c>
      <c r="H7" s="214">
        <f t="shared" si="0"/>
        <v>60</v>
      </c>
    </row>
    <row r="8" spans="1:10" ht="14.5">
      <c r="A8" s="212" t="s">
        <v>999</v>
      </c>
      <c r="B8" s="100">
        <v>60</v>
      </c>
      <c r="C8" s="100"/>
      <c r="D8" s="100"/>
      <c r="E8" s="213"/>
      <c r="F8" s="100"/>
      <c r="G8" s="100"/>
      <c r="H8" s="214">
        <f t="shared" si="0"/>
        <v>0</v>
      </c>
    </row>
    <row r="9" spans="1:10" ht="14.5">
      <c r="A9" s="212" t="s">
        <v>1000</v>
      </c>
      <c r="B9" s="100">
        <v>10</v>
      </c>
      <c r="C9" s="100">
        <v>8000</v>
      </c>
      <c r="D9" s="100" t="s">
        <v>1001</v>
      </c>
      <c r="E9" s="213">
        <v>0.8</v>
      </c>
      <c r="F9" s="100">
        <v>25</v>
      </c>
      <c r="G9" s="100">
        <v>6</v>
      </c>
      <c r="H9" s="214">
        <f t="shared" si="0"/>
        <v>120</v>
      </c>
    </row>
    <row r="10" spans="1:10" ht="14.5">
      <c r="A10" s="212" t="s">
        <v>832</v>
      </c>
      <c r="B10" s="100">
        <v>80</v>
      </c>
      <c r="C10" s="100">
        <v>1000</v>
      </c>
      <c r="D10" s="100" t="s">
        <v>997</v>
      </c>
      <c r="E10" s="213">
        <v>0.2</v>
      </c>
      <c r="F10" s="100">
        <v>40</v>
      </c>
      <c r="G10" s="100">
        <v>3</v>
      </c>
      <c r="H10" s="214">
        <f t="shared" si="0"/>
        <v>24</v>
      </c>
    </row>
    <row r="11" spans="1:10" ht="14.5">
      <c r="A11" s="212" t="s">
        <v>999</v>
      </c>
      <c r="B11" s="100">
        <v>100</v>
      </c>
      <c r="C11" s="100" t="s">
        <v>1002</v>
      </c>
      <c r="D11" s="100" t="s">
        <v>997</v>
      </c>
      <c r="E11" s="213">
        <v>1.25</v>
      </c>
      <c r="F11" s="100">
        <v>10</v>
      </c>
      <c r="G11" s="100">
        <v>4</v>
      </c>
      <c r="H11" s="214">
        <f t="shared" si="0"/>
        <v>50</v>
      </c>
    </row>
    <row r="12" spans="1:10" ht="14.5">
      <c r="A12" s="212" t="s">
        <v>999</v>
      </c>
      <c r="B12" s="100">
        <v>200</v>
      </c>
      <c r="C12" s="100">
        <v>3000</v>
      </c>
      <c r="D12" s="100" t="s">
        <v>997</v>
      </c>
      <c r="E12" s="213">
        <v>2.5</v>
      </c>
      <c r="F12" s="100">
        <v>15</v>
      </c>
      <c r="G12" s="100">
        <v>0</v>
      </c>
      <c r="H12" s="214">
        <f t="shared" si="0"/>
        <v>0</v>
      </c>
    </row>
    <row r="13" spans="1:10" ht="14.5">
      <c r="A13" s="212" t="s">
        <v>1000</v>
      </c>
      <c r="B13" s="100">
        <v>25</v>
      </c>
      <c r="C13" s="100" t="s">
        <v>1002</v>
      </c>
      <c r="D13" s="100" t="s">
        <v>1001</v>
      </c>
      <c r="E13" s="213">
        <v>0.5</v>
      </c>
      <c r="F13" s="100">
        <v>10</v>
      </c>
      <c r="G13" s="100">
        <v>3</v>
      </c>
      <c r="H13" s="214">
        <f t="shared" si="0"/>
        <v>15</v>
      </c>
    </row>
    <row r="14" spans="1:10" ht="14.5">
      <c r="A14" s="212" t="s">
        <v>832</v>
      </c>
      <c r="B14" s="100">
        <v>200</v>
      </c>
      <c r="C14" s="100">
        <v>3000</v>
      </c>
      <c r="D14" s="100" t="s">
        <v>1001</v>
      </c>
      <c r="E14" s="213">
        <v>5</v>
      </c>
      <c r="F14" s="100">
        <v>3</v>
      </c>
      <c r="G14" s="100">
        <v>2</v>
      </c>
      <c r="H14" s="214">
        <f t="shared" si="0"/>
        <v>30</v>
      </c>
    </row>
    <row r="15" spans="1:10" ht="14.5">
      <c r="A15" s="212" t="s">
        <v>998</v>
      </c>
      <c r="B15" s="100">
        <v>100</v>
      </c>
      <c r="C15" s="100">
        <v>2000</v>
      </c>
      <c r="D15" s="100" t="s">
        <v>1001</v>
      </c>
      <c r="E15" s="213">
        <v>1.8</v>
      </c>
      <c r="F15" s="100">
        <v>20</v>
      </c>
      <c r="G15" s="100">
        <v>5</v>
      </c>
      <c r="H15" s="214">
        <f t="shared" si="0"/>
        <v>180</v>
      </c>
    </row>
    <row r="16" spans="1:10" ht="14.5">
      <c r="A16" s="212" t="s">
        <v>832</v>
      </c>
      <c r="B16" s="100">
        <v>100</v>
      </c>
      <c r="C16" s="100" t="s">
        <v>1002</v>
      </c>
      <c r="D16" s="100" t="s">
        <v>1001</v>
      </c>
      <c r="E16" s="213">
        <v>0.25</v>
      </c>
      <c r="F16" s="100">
        <v>10</v>
      </c>
      <c r="G16" s="100">
        <v>5</v>
      </c>
      <c r="H16" s="214">
        <f t="shared" si="0"/>
        <v>12.5</v>
      </c>
    </row>
    <row r="17" spans="1:9" ht="14.5">
      <c r="A17" s="212" t="s">
        <v>832</v>
      </c>
      <c r="B17" s="100">
        <v>10</v>
      </c>
      <c r="C17" s="100">
        <v>800</v>
      </c>
      <c r="D17" s="100" t="s">
        <v>997</v>
      </c>
      <c r="E17" s="213">
        <v>0.2</v>
      </c>
      <c r="F17" s="100">
        <v>25</v>
      </c>
      <c r="G17" s="100">
        <v>2</v>
      </c>
      <c r="H17" s="214">
        <f t="shared" si="0"/>
        <v>10</v>
      </c>
    </row>
    <row r="18" spans="1:9" ht="14.5">
      <c r="A18" s="212" t="s">
        <v>832</v>
      </c>
      <c r="B18" s="100">
        <v>60</v>
      </c>
      <c r="C18" s="100">
        <v>1000</v>
      </c>
      <c r="D18" s="100" t="s">
        <v>1001</v>
      </c>
      <c r="E18" s="213">
        <v>0.15</v>
      </c>
      <c r="F18" s="100">
        <v>25</v>
      </c>
      <c r="G18" s="100">
        <v>0</v>
      </c>
      <c r="H18" s="214">
        <f t="shared" si="0"/>
        <v>0</v>
      </c>
    </row>
    <row r="19" spans="1:9" ht="14.5">
      <c r="A19" s="212" t="s">
        <v>832</v>
      </c>
      <c r="B19" s="100">
        <v>80</v>
      </c>
      <c r="C19" s="100">
        <v>1000</v>
      </c>
      <c r="D19" s="100" t="s">
        <v>1001</v>
      </c>
      <c r="E19" s="213">
        <v>0.2</v>
      </c>
      <c r="F19" s="100">
        <v>30</v>
      </c>
      <c r="G19" s="100">
        <v>2</v>
      </c>
      <c r="H19" s="214">
        <f t="shared" si="0"/>
        <v>12</v>
      </c>
    </row>
    <row r="20" spans="1:9" ht="14.5">
      <c r="A20" s="212" t="s">
        <v>832</v>
      </c>
      <c r="B20" s="100">
        <v>100</v>
      </c>
      <c r="C20" s="100">
        <v>2000</v>
      </c>
      <c r="D20" s="100" t="s">
        <v>997</v>
      </c>
      <c r="E20" s="213">
        <v>0.8</v>
      </c>
      <c r="F20" s="100">
        <v>10</v>
      </c>
      <c r="G20" s="100">
        <v>5</v>
      </c>
      <c r="H20" s="214">
        <f t="shared" si="0"/>
        <v>40</v>
      </c>
    </row>
    <row r="21" spans="1:9" ht="15.75" customHeight="1">
      <c r="A21" s="215" t="s">
        <v>832</v>
      </c>
      <c r="B21" s="216">
        <v>40</v>
      </c>
      <c r="C21" s="216">
        <v>1000</v>
      </c>
      <c r="D21" s="216" t="s">
        <v>997</v>
      </c>
      <c r="E21" s="217">
        <v>0.1</v>
      </c>
      <c r="F21" s="216">
        <v>20</v>
      </c>
      <c r="G21" s="216">
        <v>5</v>
      </c>
      <c r="H21" s="214">
        <f t="shared" si="0"/>
        <v>10</v>
      </c>
    </row>
    <row r="22" spans="1:9" ht="15.75" customHeight="1"/>
    <row r="23" spans="1:9" ht="15.75" customHeight="1">
      <c r="A23" s="8" t="s">
        <v>1003</v>
      </c>
    </row>
    <row r="24" spans="1:9" ht="15.75" customHeight="1"/>
    <row r="25" spans="1:9" ht="15.75" customHeight="1">
      <c r="D25" s="218" t="s">
        <v>408</v>
      </c>
      <c r="E25" s="219" t="s">
        <v>1004</v>
      </c>
    </row>
    <row r="26" spans="1:9" ht="15.75" customHeight="1">
      <c r="C26" s="220" t="s">
        <v>1005</v>
      </c>
      <c r="D26" s="221" t="s">
        <v>1006</v>
      </c>
    </row>
    <row r="27" spans="1:9" ht="15.75" customHeight="1"/>
    <row r="28" spans="1:9" ht="15.75" customHeight="1">
      <c r="A28" s="84"/>
      <c r="B28" s="84"/>
      <c r="C28" s="220" t="str">
        <f>"The Average cost of "&amp;D26&amp;" is : "</f>
        <v xml:space="preserve">The Average cost of sunbeam is : </v>
      </c>
      <c r="D28" s="222">
        <f>DAVERAGE(A5:H21,E5,D25:D26)</f>
        <v>1.2428571428571427</v>
      </c>
      <c r="E28" s="200" t="s">
        <v>1007</v>
      </c>
    </row>
    <row r="29" spans="1:9" ht="15.75" customHeight="1"/>
    <row r="30" spans="1:9" ht="15.75" customHeight="1">
      <c r="A30" s="201" t="s">
        <v>1008</v>
      </c>
      <c r="B30" s="201"/>
      <c r="C30" s="201"/>
      <c r="D30" s="201"/>
      <c r="E30" s="201"/>
      <c r="F30" s="201"/>
      <c r="G30" s="201"/>
      <c r="H30" s="201"/>
      <c r="I30" s="201"/>
    </row>
    <row r="31" spans="1:9" ht="15.75" customHeight="1"/>
    <row r="32" spans="1:9" ht="15.75" customHeight="1">
      <c r="A32" s="223" t="s">
        <v>1009</v>
      </c>
    </row>
    <row r="33" spans="1:9" ht="15.75" customHeight="1"/>
    <row r="34" spans="1:9" ht="15.75" customHeight="1">
      <c r="D34" s="224" t="s">
        <v>356</v>
      </c>
      <c r="E34" s="225" t="s">
        <v>408</v>
      </c>
    </row>
    <row r="35" spans="1:9" ht="15.75" customHeight="1">
      <c r="D35" s="226" t="s">
        <v>832</v>
      </c>
      <c r="E35" s="227" t="s">
        <v>997</v>
      </c>
    </row>
    <row r="36" spans="1:9" ht="15.75" customHeight="1"/>
    <row r="37" spans="1:9" ht="15.75" customHeight="1">
      <c r="C37" s="220" t="str">
        <f>"The average of "&amp;E35&amp;" "&amp;D35&amp;" is : "</f>
        <v xml:space="preserve">The average of Horizon Bulb is : </v>
      </c>
      <c r="D37" s="222">
        <f>DAVERAGE(A5:H21,E5,D34:E35)</f>
        <v>1.1599999999999999</v>
      </c>
      <c r="E37" s="200" t="s">
        <v>1010</v>
      </c>
    </row>
    <row r="38" spans="1:9" ht="15.75" customHeight="1"/>
    <row r="39" spans="1:9" ht="15.75" customHeight="1">
      <c r="A39" s="8" t="s">
        <v>1011</v>
      </c>
    </row>
    <row r="40" spans="1:9" ht="15.75" customHeight="1"/>
    <row r="41" spans="1:9" ht="15.75" customHeight="1">
      <c r="D41" s="222">
        <f>DAVERAGE(A5:H21,"Unit Cost",D34:E35)</f>
        <v>1.1599999999999999</v>
      </c>
      <c r="E41" s="200" t="s">
        <v>1012</v>
      </c>
    </row>
    <row r="42" spans="1:9" ht="15.75" customHeight="1"/>
    <row r="43" spans="1:9" ht="15.75" customHeight="1">
      <c r="A43" s="228" t="s">
        <v>1013</v>
      </c>
      <c r="B43" s="229"/>
      <c r="C43" s="229"/>
      <c r="D43" s="229"/>
      <c r="E43" s="229"/>
      <c r="F43" s="229"/>
      <c r="G43" s="229"/>
      <c r="H43" s="229"/>
      <c r="I43" s="229"/>
    </row>
    <row r="44" spans="1:9" ht="15.75" customHeight="1"/>
    <row r="45" spans="1:9" ht="15.75" customHeight="1">
      <c r="D45" s="224" t="s">
        <v>356</v>
      </c>
      <c r="E45" s="225" t="s">
        <v>991</v>
      </c>
    </row>
    <row r="46" spans="1:9" ht="15.75" customHeight="1">
      <c r="D46" s="226" t="s">
        <v>832</v>
      </c>
      <c r="E46" s="227">
        <v>100</v>
      </c>
    </row>
    <row r="47" spans="1:9" ht="15.75" customHeight="1"/>
    <row r="48" spans="1:9" ht="15.75" customHeight="1">
      <c r="C48" s="220" t="str">
        <f>"Average of "&amp;D46&amp;" "&amp;E46&amp;" is : "</f>
        <v xml:space="preserve">Average of Bulb 100 is : </v>
      </c>
      <c r="D48" s="222">
        <f>DAVERAGE(A5:H21,"Unit Cost",D45:E46)</f>
        <v>0.52500000000000002</v>
      </c>
      <c r="E48" s="8" t="s">
        <v>1014</v>
      </c>
    </row>
    <row r="49" spans="1:9" ht="15.75" customHeight="1"/>
    <row r="50" spans="1:9" ht="15.75" customHeight="1">
      <c r="A50" s="228" t="s">
        <v>1015</v>
      </c>
      <c r="B50" s="229"/>
      <c r="C50" s="229"/>
      <c r="D50" s="229"/>
      <c r="E50" s="229"/>
      <c r="F50" s="229"/>
      <c r="G50" s="229"/>
      <c r="H50" s="229"/>
      <c r="I50" s="229"/>
    </row>
    <row r="51" spans="1:9" ht="15.75" customHeight="1"/>
    <row r="52" spans="1:9" ht="15.75" customHeight="1">
      <c r="D52" s="224" t="s">
        <v>356</v>
      </c>
      <c r="E52" s="225" t="s">
        <v>991</v>
      </c>
    </row>
    <row r="53" spans="1:9" ht="15.75" customHeight="1">
      <c r="D53" s="230" t="s">
        <v>832</v>
      </c>
      <c r="E53" s="231" t="s">
        <v>1016</v>
      </c>
    </row>
    <row r="54" spans="1:9" ht="15.75" customHeight="1"/>
    <row r="55" spans="1:9" ht="15.75" customHeight="1">
      <c r="C55" s="220" t="str">
        <f>"Average of "&amp;D53&amp;" "&amp;E53&amp;" is : "</f>
        <v xml:space="preserve">Average of Bulb &lt;100 is : </v>
      </c>
      <c r="D55" s="232">
        <f>DAVERAGE(A5:H21,"Unit Cost",D52:E53)</f>
        <v>0.16999999999999998</v>
      </c>
      <c r="E55" s="200" t="s">
        <v>1017</v>
      </c>
    </row>
    <row r="56" spans="1:9" ht="15.75" customHeight="1"/>
    <row r="57" spans="1:9" ht="15.75" customHeight="1"/>
    <row r="58" spans="1:9" ht="15.75" customHeight="1"/>
    <row r="59" spans="1:9" ht="15.75" customHeight="1"/>
    <row r="60" spans="1:9" ht="15.75" customHeight="1"/>
    <row r="61" spans="1:9" ht="15.75" customHeight="1"/>
    <row r="62" spans="1:9" ht="15.75" customHeight="1"/>
    <row r="63" spans="1:9" ht="15.75" customHeight="1"/>
    <row r="64" spans="1:9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J1"/>
    <mergeCell ref="A2:J2"/>
  </mergeCells>
  <pageMargins left="0.7" right="0.7" top="0.75" bottom="0.75" header="0" footer="0"/>
  <pageSetup orientation="landscape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J1000"/>
  <sheetViews>
    <sheetView workbookViewId="0">
      <selection sqref="A1:J1"/>
    </sheetView>
  </sheetViews>
  <sheetFormatPr defaultColWidth="14.36328125" defaultRowHeight="15" customHeight="1"/>
  <cols>
    <col min="1" max="26" width="7.90625" customWidth="1"/>
  </cols>
  <sheetData>
    <row r="1" spans="1:10" ht="18.75" customHeight="1">
      <c r="A1" s="252" t="s">
        <v>1018</v>
      </c>
      <c r="B1" s="253"/>
      <c r="C1" s="253"/>
      <c r="D1" s="253"/>
      <c r="E1" s="253"/>
      <c r="F1" s="253"/>
      <c r="G1" s="253"/>
      <c r="H1" s="253"/>
      <c r="I1" s="253"/>
      <c r="J1" s="253"/>
    </row>
    <row r="2" spans="1:10" ht="14.5">
      <c r="A2" s="254" t="s">
        <v>1019</v>
      </c>
      <c r="B2" s="253"/>
      <c r="C2" s="253"/>
      <c r="D2" s="253"/>
      <c r="E2" s="253"/>
      <c r="F2" s="253"/>
      <c r="G2" s="253"/>
      <c r="H2" s="253"/>
      <c r="I2" s="253"/>
      <c r="J2" s="253"/>
    </row>
    <row r="3" spans="1:10" ht="15.75" customHeight="1"/>
    <row r="4" spans="1:10" ht="27" customHeight="1">
      <c r="A4" s="209" t="s">
        <v>356</v>
      </c>
      <c r="B4" s="210" t="s">
        <v>991</v>
      </c>
      <c r="C4" s="210" t="s">
        <v>992</v>
      </c>
      <c r="D4" s="210" t="s">
        <v>408</v>
      </c>
      <c r="E4" s="210" t="s">
        <v>993</v>
      </c>
      <c r="F4" s="210" t="s">
        <v>994</v>
      </c>
      <c r="G4" s="210" t="s">
        <v>995</v>
      </c>
      <c r="H4" s="211" t="s">
        <v>996</v>
      </c>
    </row>
    <row r="5" spans="1:10" ht="14.5">
      <c r="A5" s="212" t="s">
        <v>832</v>
      </c>
      <c r="B5" s="100">
        <v>200</v>
      </c>
      <c r="C5" s="100">
        <v>3000</v>
      </c>
      <c r="D5" s="100" t="s">
        <v>997</v>
      </c>
      <c r="E5" s="213">
        <v>4.5</v>
      </c>
      <c r="F5" s="100">
        <v>4</v>
      </c>
      <c r="G5" s="100">
        <v>3</v>
      </c>
      <c r="H5" s="214">
        <f t="shared" ref="H5:H20" si="0">E5*F5*G5</f>
        <v>54</v>
      </c>
    </row>
    <row r="6" spans="1:10" ht="14.5">
      <c r="A6" s="212" t="s">
        <v>998</v>
      </c>
      <c r="B6" s="100">
        <v>100</v>
      </c>
      <c r="C6" s="100">
        <v>2000</v>
      </c>
      <c r="D6" s="100" t="s">
        <v>997</v>
      </c>
      <c r="E6" s="213">
        <v>2</v>
      </c>
      <c r="F6" s="100">
        <v>15</v>
      </c>
      <c r="G6" s="100">
        <v>2</v>
      </c>
      <c r="H6" s="214">
        <f t="shared" si="0"/>
        <v>60</v>
      </c>
    </row>
    <row r="7" spans="1:10" ht="14.5">
      <c r="A7" s="212" t="s">
        <v>999</v>
      </c>
      <c r="B7" s="100">
        <v>60</v>
      </c>
      <c r="C7" s="100"/>
      <c r="D7" s="100"/>
      <c r="E7" s="213"/>
      <c r="F7" s="100"/>
      <c r="G7" s="100"/>
      <c r="H7" s="214">
        <f t="shared" si="0"/>
        <v>0</v>
      </c>
    </row>
    <row r="8" spans="1:10" ht="14.5">
      <c r="A8" s="212" t="s">
        <v>1000</v>
      </c>
      <c r="B8" s="100">
        <v>10</v>
      </c>
      <c r="C8" s="100">
        <v>8000</v>
      </c>
      <c r="D8" s="100" t="s">
        <v>1001</v>
      </c>
      <c r="E8" s="213">
        <v>0.8</v>
      </c>
      <c r="F8" s="100">
        <v>25</v>
      </c>
      <c r="G8" s="100">
        <v>6</v>
      </c>
      <c r="H8" s="214">
        <f t="shared" si="0"/>
        <v>120</v>
      </c>
    </row>
    <row r="9" spans="1:10" ht="14.5">
      <c r="A9" s="212" t="s">
        <v>832</v>
      </c>
      <c r="B9" s="100">
        <v>80</v>
      </c>
      <c r="C9" s="100">
        <v>1000</v>
      </c>
      <c r="D9" s="100" t="s">
        <v>997</v>
      </c>
      <c r="E9" s="213">
        <v>0.2</v>
      </c>
      <c r="F9" s="100">
        <v>40</v>
      </c>
      <c r="G9" s="100">
        <v>3</v>
      </c>
      <c r="H9" s="214">
        <f t="shared" si="0"/>
        <v>24</v>
      </c>
    </row>
    <row r="10" spans="1:10" ht="14.5">
      <c r="A10" s="212" t="s">
        <v>999</v>
      </c>
      <c r="B10" s="100">
        <v>100</v>
      </c>
      <c r="C10" s="100" t="s">
        <v>1002</v>
      </c>
      <c r="D10" s="100" t="s">
        <v>997</v>
      </c>
      <c r="E10" s="213">
        <v>1.25</v>
      </c>
      <c r="F10" s="100">
        <v>10</v>
      </c>
      <c r="G10" s="100">
        <v>4</v>
      </c>
      <c r="H10" s="214">
        <f t="shared" si="0"/>
        <v>50</v>
      </c>
    </row>
    <row r="11" spans="1:10" ht="14.5">
      <c r="A11" s="212" t="s">
        <v>999</v>
      </c>
      <c r="B11" s="100">
        <v>200</v>
      </c>
      <c r="C11" s="100">
        <v>3000</v>
      </c>
      <c r="D11" s="100" t="s">
        <v>997</v>
      </c>
      <c r="E11" s="213">
        <v>2.5</v>
      </c>
      <c r="F11" s="100">
        <v>15</v>
      </c>
      <c r="G11" s="100">
        <v>1</v>
      </c>
      <c r="H11" s="214">
        <f t="shared" si="0"/>
        <v>37.5</v>
      </c>
    </row>
    <row r="12" spans="1:10" ht="14.5">
      <c r="A12" s="212" t="s">
        <v>1000</v>
      </c>
      <c r="B12" s="100">
        <v>25</v>
      </c>
      <c r="C12" s="100" t="s">
        <v>1002</v>
      </c>
      <c r="D12" s="100" t="s">
        <v>1001</v>
      </c>
      <c r="E12" s="213">
        <v>0.5</v>
      </c>
      <c r="F12" s="100">
        <v>10</v>
      </c>
      <c r="G12" s="100">
        <v>3</v>
      </c>
      <c r="H12" s="214">
        <f t="shared" si="0"/>
        <v>15</v>
      </c>
    </row>
    <row r="13" spans="1:10" ht="14.5">
      <c r="A13" s="212" t="s">
        <v>832</v>
      </c>
      <c r="B13" s="100">
        <v>200</v>
      </c>
      <c r="C13" s="100">
        <v>3000</v>
      </c>
      <c r="D13" s="100" t="s">
        <v>1001</v>
      </c>
      <c r="E13" s="213">
        <v>5</v>
      </c>
      <c r="F13" s="100">
        <v>3</v>
      </c>
      <c r="G13" s="100">
        <v>2</v>
      </c>
      <c r="H13" s="214">
        <f t="shared" si="0"/>
        <v>30</v>
      </c>
    </row>
    <row r="14" spans="1:10" ht="14.5">
      <c r="A14" s="212" t="s">
        <v>998</v>
      </c>
      <c r="B14" s="100">
        <v>100</v>
      </c>
      <c r="C14" s="100">
        <v>2000</v>
      </c>
      <c r="D14" s="100" t="s">
        <v>1001</v>
      </c>
      <c r="E14" s="213">
        <v>1.8</v>
      </c>
      <c r="F14" s="100">
        <v>20</v>
      </c>
      <c r="G14" s="100">
        <v>5</v>
      </c>
      <c r="H14" s="214">
        <f t="shared" si="0"/>
        <v>180</v>
      </c>
    </row>
    <row r="15" spans="1:10" ht="14.5">
      <c r="A15" s="212" t="s">
        <v>832</v>
      </c>
      <c r="B15" s="100">
        <v>100</v>
      </c>
      <c r="C15" s="100" t="s">
        <v>1002</v>
      </c>
      <c r="D15" s="100" t="s">
        <v>1001</v>
      </c>
      <c r="E15" s="213">
        <v>0.25</v>
      </c>
      <c r="F15" s="100">
        <v>10</v>
      </c>
      <c r="G15" s="100">
        <v>5</v>
      </c>
      <c r="H15" s="214">
        <f t="shared" si="0"/>
        <v>12.5</v>
      </c>
    </row>
    <row r="16" spans="1:10" ht="14.5">
      <c r="A16" s="212" t="s">
        <v>832</v>
      </c>
      <c r="B16" s="100">
        <v>10</v>
      </c>
      <c r="C16" s="100">
        <v>800</v>
      </c>
      <c r="D16" s="100" t="s">
        <v>997</v>
      </c>
      <c r="E16" s="213">
        <v>0.2</v>
      </c>
      <c r="F16" s="100">
        <v>25</v>
      </c>
      <c r="G16" s="100">
        <v>2</v>
      </c>
      <c r="H16" s="214">
        <f t="shared" si="0"/>
        <v>10</v>
      </c>
    </row>
    <row r="17" spans="1:9" ht="14.5">
      <c r="A17" s="212" t="s">
        <v>832</v>
      </c>
      <c r="B17" s="100">
        <v>60</v>
      </c>
      <c r="C17" s="100">
        <v>1000</v>
      </c>
      <c r="D17" s="100" t="s">
        <v>1001</v>
      </c>
      <c r="E17" s="213">
        <v>0.15</v>
      </c>
      <c r="F17" s="100">
        <v>25</v>
      </c>
      <c r="G17" s="100">
        <v>1</v>
      </c>
      <c r="H17" s="214">
        <f t="shared" si="0"/>
        <v>3.75</v>
      </c>
    </row>
    <row r="18" spans="1:9" ht="14.5">
      <c r="A18" s="212" t="s">
        <v>832</v>
      </c>
      <c r="B18" s="100">
        <v>80</v>
      </c>
      <c r="C18" s="100">
        <v>1000</v>
      </c>
      <c r="D18" s="100" t="s">
        <v>1001</v>
      </c>
      <c r="E18" s="213">
        <v>0.2</v>
      </c>
      <c r="F18" s="100">
        <v>30</v>
      </c>
      <c r="G18" s="100">
        <v>2</v>
      </c>
      <c r="H18" s="214">
        <f t="shared" si="0"/>
        <v>12</v>
      </c>
    </row>
    <row r="19" spans="1:9" ht="14.5">
      <c r="A19" s="212" t="s">
        <v>832</v>
      </c>
      <c r="B19" s="100">
        <v>100</v>
      </c>
      <c r="C19" s="100">
        <v>2000</v>
      </c>
      <c r="D19" s="100" t="s">
        <v>997</v>
      </c>
      <c r="E19" s="213">
        <v>0.8</v>
      </c>
      <c r="F19" s="100">
        <v>10</v>
      </c>
      <c r="G19" s="100">
        <v>5</v>
      </c>
      <c r="H19" s="214">
        <f t="shared" si="0"/>
        <v>40</v>
      </c>
    </row>
    <row r="20" spans="1:9" ht="15.75" customHeight="1">
      <c r="A20" s="215" t="s">
        <v>832</v>
      </c>
      <c r="B20" s="216">
        <v>40</v>
      </c>
      <c r="C20" s="216">
        <v>1000</v>
      </c>
      <c r="D20" s="216" t="s">
        <v>997</v>
      </c>
      <c r="E20" s="217">
        <v>0.1</v>
      </c>
      <c r="F20" s="216">
        <v>20</v>
      </c>
      <c r="G20" s="216">
        <v>5</v>
      </c>
      <c r="H20" s="214">
        <f t="shared" si="0"/>
        <v>10</v>
      </c>
    </row>
    <row r="21" spans="1:9" ht="15.75" customHeight="1"/>
    <row r="22" spans="1:9" ht="15.75" customHeight="1">
      <c r="A22" s="8" t="s">
        <v>1020</v>
      </c>
    </row>
    <row r="23" spans="1:9" ht="15.75" customHeight="1"/>
    <row r="24" spans="1:9" ht="15.75" customHeight="1">
      <c r="D24" s="218" t="s">
        <v>408</v>
      </c>
      <c r="E24" s="219" t="s">
        <v>1004</v>
      </c>
    </row>
    <row r="25" spans="1:9" ht="15.75" customHeight="1">
      <c r="C25" s="220" t="s">
        <v>1005</v>
      </c>
      <c r="D25" s="221" t="s">
        <v>997</v>
      </c>
    </row>
    <row r="26" spans="1:9" ht="15.75" customHeight="1"/>
    <row r="27" spans="1:9" ht="15.75" customHeight="1">
      <c r="A27" s="84"/>
      <c r="B27" s="84"/>
      <c r="C27" s="220" t="str">
        <f>"The COUNT value of "&amp;D25&amp;" is : "</f>
        <v xml:space="preserve">The COUNT value of Horizon is : </v>
      </c>
      <c r="D27" s="57">
        <f>DCOUNT(A4:H20,C4,D24:D25)</f>
        <v>7</v>
      </c>
      <c r="E27" s="200" t="s">
        <v>1021</v>
      </c>
    </row>
    <row r="28" spans="1:9" ht="15.75" customHeight="1"/>
    <row r="29" spans="1:9" ht="15.75" customHeight="1">
      <c r="A29" s="201" t="s">
        <v>1022</v>
      </c>
      <c r="B29" s="201"/>
      <c r="C29" s="201"/>
      <c r="D29" s="201"/>
      <c r="E29" s="201"/>
      <c r="F29" s="201"/>
      <c r="G29" s="201"/>
      <c r="H29" s="201"/>
      <c r="I29" s="201"/>
    </row>
    <row r="30" spans="1:9" ht="15.75" customHeight="1">
      <c r="A30" s="8" t="s">
        <v>1023</v>
      </c>
    </row>
    <row r="31" spans="1:9" ht="15.75" customHeight="1">
      <c r="A31" s="8" t="s">
        <v>1024</v>
      </c>
    </row>
    <row r="32" spans="1:9" ht="15.75" customHeight="1"/>
    <row r="33" spans="1:9" ht="15.75" customHeight="1">
      <c r="A33" s="201" t="s">
        <v>960</v>
      </c>
      <c r="B33" s="201"/>
      <c r="C33" s="201"/>
      <c r="D33" s="201"/>
      <c r="E33" s="201"/>
      <c r="F33" s="201"/>
      <c r="G33" s="201"/>
      <c r="H33" s="201"/>
      <c r="I33" s="201"/>
    </row>
    <row r="34" spans="1:9" ht="15.75" customHeight="1">
      <c r="A34" s="84" t="s">
        <v>1025</v>
      </c>
    </row>
    <row r="35" spans="1:9" ht="15.75" customHeight="1">
      <c r="A35" s="201" t="s">
        <v>1008</v>
      </c>
      <c r="B35" s="201"/>
      <c r="C35" s="201"/>
      <c r="D35" s="201"/>
      <c r="E35" s="201"/>
      <c r="F35" s="201"/>
      <c r="G35" s="201"/>
      <c r="H35" s="201"/>
      <c r="I35" s="201"/>
    </row>
    <row r="36" spans="1:9" ht="15.75" customHeight="1"/>
    <row r="37" spans="1:9" ht="15.75" customHeight="1">
      <c r="A37" s="223" t="s">
        <v>1026</v>
      </c>
    </row>
    <row r="38" spans="1:9" ht="15.75" customHeight="1"/>
    <row r="39" spans="1:9" ht="27" customHeight="1">
      <c r="D39" s="224" t="s">
        <v>356</v>
      </c>
      <c r="E39" s="233" t="s">
        <v>995</v>
      </c>
    </row>
    <row r="40" spans="1:9" ht="15.75" customHeight="1">
      <c r="D40" s="226" t="s">
        <v>832</v>
      </c>
      <c r="E40" s="227">
        <v>5</v>
      </c>
    </row>
    <row r="41" spans="1:9" ht="15.75" customHeight="1"/>
    <row r="42" spans="1:9" ht="15.75" customHeight="1">
      <c r="C42" s="220" t="s">
        <v>1027</v>
      </c>
      <c r="D42" s="57">
        <f>DCOUNT(A4:H20,G4,D39:E40)</f>
        <v>3</v>
      </c>
      <c r="E42" s="200" t="s">
        <v>1028</v>
      </c>
    </row>
    <row r="43" spans="1:9" ht="15.75" customHeight="1"/>
    <row r="44" spans="1:9" ht="15.75" customHeight="1">
      <c r="A44" s="8" t="s">
        <v>1029</v>
      </c>
    </row>
    <row r="45" spans="1:9" ht="15.75" customHeight="1"/>
    <row r="46" spans="1:9" ht="15.75" customHeight="1">
      <c r="D46" s="57">
        <f>DCOUNT(A4:H20,"Boxes In Stock",D39:E40)</f>
        <v>3</v>
      </c>
      <c r="E46" s="200" t="s">
        <v>1030</v>
      </c>
    </row>
    <row r="47" spans="1:9" ht="15.75" customHeight="1"/>
    <row r="48" spans="1:9" ht="15.75" customHeight="1">
      <c r="A48" s="228" t="s">
        <v>1031</v>
      </c>
      <c r="B48" s="229"/>
      <c r="C48" s="229"/>
      <c r="D48" s="229"/>
      <c r="E48" s="229"/>
      <c r="F48" s="229"/>
      <c r="G48" s="229"/>
      <c r="H48" s="229"/>
      <c r="I48" s="229"/>
    </row>
    <row r="49" spans="1:9" ht="15.75" customHeight="1"/>
    <row r="50" spans="1:9" ht="15.75" customHeight="1">
      <c r="D50" s="224" t="s">
        <v>356</v>
      </c>
      <c r="E50" s="225" t="s">
        <v>991</v>
      </c>
    </row>
    <row r="51" spans="1:9" ht="15.75" customHeight="1">
      <c r="D51" s="226" t="s">
        <v>832</v>
      </c>
      <c r="E51" s="227">
        <v>100</v>
      </c>
    </row>
    <row r="52" spans="1:9" ht="15.75" customHeight="1"/>
    <row r="53" spans="1:9" ht="15.75" customHeight="1">
      <c r="C53" s="220" t="s">
        <v>1032</v>
      </c>
      <c r="D53" s="57">
        <f>DCOUNT(A4:H20,"Boxes In Stock",D50:E51)</f>
        <v>2</v>
      </c>
      <c r="E53" s="200" t="s">
        <v>1033</v>
      </c>
    </row>
    <row r="54" spans="1:9" ht="15.75" customHeight="1"/>
    <row r="55" spans="1:9" ht="15.75" customHeight="1">
      <c r="A55" s="228" t="s">
        <v>1034</v>
      </c>
      <c r="B55" s="229"/>
      <c r="C55" s="229"/>
      <c r="D55" s="229"/>
      <c r="E55" s="229"/>
      <c r="F55" s="229"/>
      <c r="G55" s="229"/>
      <c r="H55" s="229"/>
      <c r="I55" s="229"/>
    </row>
    <row r="56" spans="1:9" ht="15.75" customHeight="1"/>
    <row r="57" spans="1:9" ht="15.75" customHeight="1">
      <c r="D57" s="224" t="s">
        <v>356</v>
      </c>
      <c r="E57" s="234" t="s">
        <v>991</v>
      </c>
      <c r="F57" s="225" t="s">
        <v>991</v>
      </c>
    </row>
    <row r="58" spans="1:9" ht="15.75" customHeight="1">
      <c r="D58" s="226" t="s">
        <v>832</v>
      </c>
      <c r="E58" s="235" t="s">
        <v>1035</v>
      </c>
      <c r="F58" s="227" t="s">
        <v>1036</v>
      </c>
    </row>
    <row r="59" spans="1:9" ht="15.75" customHeight="1"/>
    <row r="60" spans="1:9" ht="15.75" customHeight="1">
      <c r="C60" s="220" t="s">
        <v>1032</v>
      </c>
      <c r="D60" s="57">
        <f>DCOUNT(A4:H20,"Boxes In Stock",D57:F58)</f>
        <v>4</v>
      </c>
      <c r="E60" s="200" t="s">
        <v>1037</v>
      </c>
    </row>
    <row r="61" spans="1:9" ht="15.75" customHeight="1"/>
    <row r="62" spans="1:9" ht="15.75" customHeight="1"/>
    <row r="63" spans="1:9" ht="15.75" customHeight="1"/>
    <row r="64" spans="1:9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J1"/>
    <mergeCell ref="A2:J2"/>
  </mergeCells>
  <pageMargins left="0.7" right="0.7" top="0.75" bottom="0.75" header="0" footer="0"/>
  <pageSetup orientation="landscape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J1000"/>
  <sheetViews>
    <sheetView workbookViewId="0">
      <selection sqref="A1:J1"/>
    </sheetView>
  </sheetViews>
  <sheetFormatPr defaultColWidth="14.36328125" defaultRowHeight="15" customHeight="1"/>
  <cols>
    <col min="1" max="26" width="7.90625" customWidth="1"/>
  </cols>
  <sheetData>
    <row r="1" spans="1:10" ht="18.75" customHeight="1">
      <c r="A1" s="252" t="s">
        <v>1038</v>
      </c>
      <c r="B1" s="253"/>
      <c r="C1" s="253"/>
      <c r="D1" s="253"/>
      <c r="E1" s="253"/>
      <c r="F1" s="253"/>
      <c r="G1" s="253"/>
      <c r="H1" s="253"/>
      <c r="I1" s="253"/>
      <c r="J1" s="253"/>
    </row>
    <row r="2" spans="1:10" ht="14.5">
      <c r="A2" s="254" t="s">
        <v>1039</v>
      </c>
      <c r="B2" s="253"/>
      <c r="C2" s="253"/>
      <c r="D2" s="253"/>
      <c r="E2" s="253"/>
      <c r="F2" s="253"/>
      <c r="G2" s="253"/>
      <c r="H2" s="253"/>
      <c r="I2" s="253"/>
      <c r="J2" s="253"/>
    </row>
    <row r="3" spans="1:10" ht="15.75" customHeight="1"/>
    <row r="4" spans="1:10" ht="27" customHeight="1">
      <c r="A4" s="236" t="s">
        <v>356</v>
      </c>
      <c r="B4" s="237" t="s">
        <v>991</v>
      </c>
      <c r="C4" s="237" t="s">
        <v>992</v>
      </c>
      <c r="D4" s="237" t="s">
        <v>408</v>
      </c>
      <c r="E4" s="237" t="s">
        <v>993</v>
      </c>
      <c r="F4" s="237" t="s">
        <v>994</v>
      </c>
      <c r="G4" s="237" t="s">
        <v>995</v>
      </c>
      <c r="H4" s="238" t="s">
        <v>996</v>
      </c>
    </row>
    <row r="5" spans="1:10" ht="14.5">
      <c r="A5" s="212" t="s">
        <v>832</v>
      </c>
      <c r="B5" s="100">
        <v>200</v>
      </c>
      <c r="C5" s="100">
        <v>3000</v>
      </c>
      <c r="D5" s="100" t="s">
        <v>997</v>
      </c>
      <c r="E5" s="213">
        <v>4.5</v>
      </c>
      <c r="F5" s="100">
        <v>4</v>
      </c>
      <c r="G5" s="100">
        <v>3</v>
      </c>
      <c r="H5" s="214">
        <f t="shared" ref="H5:H20" si="0">E5*F5*G5</f>
        <v>54</v>
      </c>
    </row>
    <row r="6" spans="1:10" ht="14.5">
      <c r="A6" s="212" t="s">
        <v>998</v>
      </c>
      <c r="B6" s="100">
        <v>100</v>
      </c>
      <c r="C6" s="100">
        <v>2000</v>
      </c>
      <c r="D6" s="100" t="s">
        <v>997</v>
      </c>
      <c r="E6" s="213">
        <v>2</v>
      </c>
      <c r="F6" s="100">
        <v>15</v>
      </c>
      <c r="G6" s="100">
        <v>2</v>
      </c>
      <c r="H6" s="214">
        <f t="shared" si="0"/>
        <v>60</v>
      </c>
    </row>
    <row r="7" spans="1:10" ht="14.5">
      <c r="A7" s="212" t="s">
        <v>999</v>
      </c>
      <c r="B7" s="100">
        <v>60</v>
      </c>
      <c r="C7" s="100"/>
      <c r="D7" s="100"/>
      <c r="E7" s="213"/>
      <c r="F7" s="100"/>
      <c r="G7" s="100"/>
      <c r="H7" s="214">
        <f t="shared" si="0"/>
        <v>0</v>
      </c>
    </row>
    <row r="8" spans="1:10" ht="14.5">
      <c r="A8" s="212" t="s">
        <v>1000</v>
      </c>
      <c r="B8" s="100">
        <v>10</v>
      </c>
      <c r="C8" s="100">
        <v>8000</v>
      </c>
      <c r="D8" s="100" t="s">
        <v>1001</v>
      </c>
      <c r="E8" s="213">
        <v>0.8</v>
      </c>
      <c r="F8" s="100">
        <v>25</v>
      </c>
      <c r="G8" s="100">
        <v>6</v>
      </c>
      <c r="H8" s="214">
        <f t="shared" si="0"/>
        <v>120</v>
      </c>
    </row>
    <row r="9" spans="1:10" ht="14.5">
      <c r="A9" s="212" t="s">
        <v>832</v>
      </c>
      <c r="B9" s="100">
        <v>80</v>
      </c>
      <c r="C9" s="100">
        <v>1000</v>
      </c>
      <c r="D9" s="100" t="s">
        <v>997</v>
      </c>
      <c r="E9" s="213">
        <v>0.2</v>
      </c>
      <c r="F9" s="100">
        <v>40</v>
      </c>
      <c r="G9" s="100">
        <v>3</v>
      </c>
      <c r="H9" s="214">
        <f t="shared" si="0"/>
        <v>24</v>
      </c>
    </row>
    <row r="10" spans="1:10" ht="14.5">
      <c r="A10" s="212" t="s">
        <v>999</v>
      </c>
      <c r="B10" s="100">
        <v>100</v>
      </c>
      <c r="C10" s="100" t="s">
        <v>1002</v>
      </c>
      <c r="D10" s="100" t="s">
        <v>997</v>
      </c>
      <c r="E10" s="213">
        <v>1.25</v>
      </c>
      <c r="F10" s="100">
        <v>10</v>
      </c>
      <c r="G10" s="100">
        <v>4</v>
      </c>
      <c r="H10" s="214">
        <f t="shared" si="0"/>
        <v>50</v>
      </c>
    </row>
    <row r="11" spans="1:10" ht="14.5">
      <c r="A11" s="212" t="s">
        <v>999</v>
      </c>
      <c r="B11" s="100">
        <v>200</v>
      </c>
      <c r="C11" s="100">
        <v>3000</v>
      </c>
      <c r="D11" s="100" t="s">
        <v>997</v>
      </c>
      <c r="E11" s="213">
        <v>2.5</v>
      </c>
      <c r="F11" s="100">
        <v>15</v>
      </c>
      <c r="G11" s="100">
        <v>1</v>
      </c>
      <c r="H11" s="214">
        <f t="shared" si="0"/>
        <v>37.5</v>
      </c>
    </row>
    <row r="12" spans="1:10" ht="14.5">
      <c r="A12" s="212" t="s">
        <v>1000</v>
      </c>
      <c r="B12" s="100">
        <v>25</v>
      </c>
      <c r="C12" s="100" t="s">
        <v>1002</v>
      </c>
      <c r="D12" s="100" t="s">
        <v>1001</v>
      </c>
      <c r="E12" s="213">
        <v>0.5</v>
      </c>
      <c r="F12" s="100">
        <v>10</v>
      </c>
      <c r="G12" s="100">
        <v>3</v>
      </c>
      <c r="H12" s="214">
        <f t="shared" si="0"/>
        <v>15</v>
      </c>
    </row>
    <row r="13" spans="1:10" ht="14.5">
      <c r="A13" s="212" t="s">
        <v>832</v>
      </c>
      <c r="B13" s="100">
        <v>200</v>
      </c>
      <c r="C13" s="100">
        <v>3000</v>
      </c>
      <c r="D13" s="100" t="s">
        <v>1001</v>
      </c>
      <c r="E13" s="213">
        <v>5</v>
      </c>
      <c r="F13" s="100">
        <v>3</v>
      </c>
      <c r="G13" s="100">
        <v>2</v>
      </c>
      <c r="H13" s="214">
        <f t="shared" si="0"/>
        <v>30</v>
      </c>
    </row>
    <row r="14" spans="1:10" ht="14.5">
      <c r="A14" s="212" t="s">
        <v>998</v>
      </c>
      <c r="B14" s="100">
        <v>100</v>
      </c>
      <c r="C14" s="100">
        <v>2000</v>
      </c>
      <c r="D14" s="100" t="s">
        <v>1001</v>
      </c>
      <c r="E14" s="213">
        <v>1.8</v>
      </c>
      <c r="F14" s="100">
        <v>20</v>
      </c>
      <c r="G14" s="100">
        <v>5</v>
      </c>
      <c r="H14" s="214">
        <f t="shared" si="0"/>
        <v>180</v>
      </c>
    </row>
    <row r="15" spans="1:10" ht="14.5">
      <c r="A15" s="212" t="s">
        <v>832</v>
      </c>
      <c r="B15" s="100">
        <v>100</v>
      </c>
      <c r="C15" s="100" t="s">
        <v>1002</v>
      </c>
      <c r="D15" s="100" t="s">
        <v>1001</v>
      </c>
      <c r="E15" s="213">
        <v>0.25</v>
      </c>
      <c r="F15" s="100">
        <v>10</v>
      </c>
      <c r="G15" s="100">
        <v>5</v>
      </c>
      <c r="H15" s="214">
        <f t="shared" si="0"/>
        <v>12.5</v>
      </c>
    </row>
    <row r="16" spans="1:10" ht="14.5">
      <c r="A16" s="212" t="s">
        <v>832</v>
      </c>
      <c r="B16" s="100">
        <v>10</v>
      </c>
      <c r="C16" s="100">
        <v>800</v>
      </c>
      <c r="D16" s="100" t="s">
        <v>997</v>
      </c>
      <c r="E16" s="213">
        <v>0.2</v>
      </c>
      <c r="F16" s="100">
        <v>25</v>
      </c>
      <c r="G16" s="100">
        <v>2</v>
      </c>
      <c r="H16" s="214">
        <f t="shared" si="0"/>
        <v>10</v>
      </c>
    </row>
    <row r="17" spans="1:9" ht="14.5">
      <c r="A17" s="212" t="s">
        <v>832</v>
      </c>
      <c r="B17" s="100">
        <v>60</v>
      </c>
      <c r="C17" s="100">
        <v>1000</v>
      </c>
      <c r="D17" s="100" t="s">
        <v>1001</v>
      </c>
      <c r="E17" s="213">
        <v>0.15</v>
      </c>
      <c r="F17" s="100">
        <v>25</v>
      </c>
      <c r="G17" s="100">
        <v>1</v>
      </c>
      <c r="H17" s="214">
        <f t="shared" si="0"/>
        <v>3.75</v>
      </c>
    </row>
    <row r="18" spans="1:9" ht="14.5">
      <c r="A18" s="212" t="s">
        <v>832</v>
      </c>
      <c r="B18" s="100">
        <v>80</v>
      </c>
      <c r="C18" s="100">
        <v>1000</v>
      </c>
      <c r="D18" s="100" t="s">
        <v>1001</v>
      </c>
      <c r="E18" s="213">
        <v>0.2</v>
      </c>
      <c r="F18" s="100">
        <v>30</v>
      </c>
      <c r="G18" s="100">
        <v>2</v>
      </c>
      <c r="H18" s="214">
        <f t="shared" si="0"/>
        <v>12</v>
      </c>
    </row>
    <row r="19" spans="1:9" ht="14.5">
      <c r="A19" s="212" t="s">
        <v>832</v>
      </c>
      <c r="B19" s="100">
        <v>100</v>
      </c>
      <c r="C19" s="100">
        <v>2000</v>
      </c>
      <c r="D19" s="100" t="s">
        <v>997</v>
      </c>
      <c r="E19" s="213">
        <v>0.8</v>
      </c>
      <c r="F19" s="100">
        <v>10</v>
      </c>
      <c r="G19" s="100">
        <v>5</v>
      </c>
      <c r="H19" s="214">
        <f t="shared" si="0"/>
        <v>40</v>
      </c>
    </row>
    <row r="20" spans="1:9" ht="15.75" customHeight="1">
      <c r="A20" s="215" t="s">
        <v>832</v>
      </c>
      <c r="B20" s="216">
        <v>40</v>
      </c>
      <c r="C20" s="216">
        <v>1000</v>
      </c>
      <c r="D20" s="216" t="s">
        <v>997</v>
      </c>
      <c r="E20" s="217">
        <v>0.1</v>
      </c>
      <c r="F20" s="216">
        <v>20</v>
      </c>
      <c r="G20" s="216">
        <v>5</v>
      </c>
      <c r="H20" s="214">
        <f t="shared" si="0"/>
        <v>10</v>
      </c>
    </row>
    <row r="21" spans="1:9" ht="15.75" customHeight="1"/>
    <row r="22" spans="1:9" ht="15.75" customHeight="1">
      <c r="A22" s="8" t="s">
        <v>1040</v>
      </c>
    </row>
    <row r="23" spans="1:9" ht="15.75" customHeight="1"/>
    <row r="24" spans="1:9" ht="15.75" customHeight="1">
      <c r="D24" s="218" t="s">
        <v>408</v>
      </c>
      <c r="E24" s="219" t="s">
        <v>1004</v>
      </c>
    </row>
    <row r="25" spans="1:9" ht="15.75" customHeight="1">
      <c r="C25" s="220" t="s">
        <v>1005</v>
      </c>
      <c r="D25" s="221" t="s">
        <v>997</v>
      </c>
    </row>
    <row r="26" spans="1:9" ht="15.75" customHeight="1"/>
    <row r="27" spans="1:9" ht="15.75" customHeight="1">
      <c r="A27" s="84"/>
      <c r="B27" s="84"/>
      <c r="C27" s="220" t="str">
        <f>"The COUNT value of "&amp;D25&amp;" is : "</f>
        <v xml:space="preserve">The COUNT value of Horizon is : </v>
      </c>
      <c r="D27" s="57">
        <f>DCOUNTA(A4:H20,D4,D24:D25)</f>
        <v>8</v>
      </c>
      <c r="E27" s="200" t="s">
        <v>1041</v>
      </c>
    </row>
    <row r="28" spans="1:9" ht="15.75" customHeight="1"/>
    <row r="29" spans="1:9" ht="15.75" customHeight="1">
      <c r="A29" s="201" t="s">
        <v>1022</v>
      </c>
      <c r="B29" s="201"/>
      <c r="C29" s="201"/>
      <c r="D29" s="201"/>
      <c r="E29" s="201"/>
      <c r="F29" s="201"/>
      <c r="G29" s="201"/>
      <c r="H29" s="201"/>
      <c r="I29" s="201"/>
    </row>
    <row r="30" spans="1:9" ht="15.75" customHeight="1">
      <c r="A30" s="8" t="s">
        <v>1042</v>
      </c>
    </row>
    <row r="31" spans="1:9" ht="15.75" customHeight="1">
      <c r="A31" s="8" t="s">
        <v>1043</v>
      </c>
    </row>
    <row r="32" spans="1:9" ht="15.75" customHeight="1"/>
    <row r="33" spans="1:9" ht="15.75" customHeight="1">
      <c r="A33" s="201" t="s">
        <v>960</v>
      </c>
      <c r="B33" s="201"/>
      <c r="C33" s="201"/>
      <c r="D33" s="201"/>
      <c r="E33" s="201"/>
      <c r="F33" s="201"/>
      <c r="G33" s="201"/>
      <c r="H33" s="201"/>
      <c r="I33" s="201"/>
    </row>
    <row r="34" spans="1:9" ht="15.75" customHeight="1">
      <c r="A34" s="84" t="s">
        <v>1044</v>
      </c>
    </row>
    <row r="35" spans="1:9" ht="15.75" customHeight="1">
      <c r="A35" s="201" t="s">
        <v>1008</v>
      </c>
      <c r="B35" s="201"/>
      <c r="C35" s="201"/>
      <c r="D35" s="201"/>
      <c r="E35" s="201"/>
      <c r="F35" s="201"/>
      <c r="G35" s="201"/>
      <c r="H35" s="201"/>
      <c r="I35" s="201"/>
    </row>
    <row r="36" spans="1:9" ht="15.75" customHeight="1"/>
    <row r="37" spans="1:9" ht="15.75" customHeight="1">
      <c r="A37" s="223" t="s">
        <v>1045</v>
      </c>
    </row>
    <row r="38" spans="1:9" ht="15.75" customHeight="1"/>
    <row r="39" spans="1:9" ht="27" customHeight="1">
      <c r="D39" s="224" t="s">
        <v>356</v>
      </c>
      <c r="E39" s="233" t="s">
        <v>992</v>
      </c>
    </row>
    <row r="40" spans="1:9" ht="15.75" customHeight="1">
      <c r="D40" s="226" t="s">
        <v>832</v>
      </c>
      <c r="E40" s="227" t="s">
        <v>1002</v>
      </c>
    </row>
    <row r="41" spans="1:9" ht="15.75" customHeight="1"/>
    <row r="42" spans="1:9" ht="15.75" customHeight="1">
      <c r="C42" s="220" t="s">
        <v>1027</v>
      </c>
      <c r="D42" s="57">
        <f>DCOUNTA(A4:H20,C4,D39:E40)</f>
        <v>1</v>
      </c>
      <c r="E42" s="200" t="s">
        <v>1046</v>
      </c>
    </row>
    <row r="43" spans="1:9" ht="15.75" customHeight="1"/>
    <row r="44" spans="1:9" ht="15.75" customHeight="1">
      <c r="A44" s="8" t="s">
        <v>1047</v>
      </c>
    </row>
    <row r="45" spans="1:9" ht="15.75" customHeight="1"/>
    <row r="46" spans="1:9" ht="15.75" customHeight="1">
      <c r="D46" s="57">
        <f>DCOUNTA(A4:H20,"Life Hours",D39:E40)</f>
        <v>1</v>
      </c>
      <c r="E46" s="200" t="s">
        <v>1048</v>
      </c>
    </row>
    <row r="47" spans="1:9" ht="15.75" customHeight="1"/>
    <row r="48" spans="1:9" ht="15.75" customHeight="1">
      <c r="A48" s="228" t="s">
        <v>1049</v>
      </c>
      <c r="B48" s="229"/>
      <c r="C48" s="229"/>
      <c r="D48" s="229"/>
      <c r="E48" s="229"/>
      <c r="F48" s="229"/>
      <c r="G48" s="229"/>
      <c r="H48" s="229"/>
      <c r="I48" s="229"/>
    </row>
    <row r="49" spans="1:9" ht="15.75" customHeight="1"/>
    <row r="50" spans="1:9" ht="15.75" customHeight="1">
      <c r="D50" s="224" t="s">
        <v>356</v>
      </c>
      <c r="E50" s="225" t="s">
        <v>408</v>
      </c>
    </row>
    <row r="51" spans="1:9" ht="15.75" customHeight="1">
      <c r="D51" s="226" t="s">
        <v>832</v>
      </c>
      <c r="E51" s="227" t="s">
        <v>997</v>
      </c>
    </row>
    <row r="52" spans="1:9" ht="15.75" customHeight="1"/>
    <row r="53" spans="1:9" ht="15.75" customHeight="1">
      <c r="C53" s="220" t="s">
        <v>1032</v>
      </c>
      <c r="D53" s="57">
        <f>DCOUNTA(A4:H20,"Product",D50:E51)</f>
        <v>5</v>
      </c>
      <c r="E53" s="200" t="s">
        <v>1050</v>
      </c>
    </row>
    <row r="54" spans="1:9" ht="15.75" customHeight="1"/>
    <row r="55" spans="1:9" ht="15.75" customHeight="1">
      <c r="A55" s="228" t="s">
        <v>1051</v>
      </c>
      <c r="B55" s="229"/>
      <c r="C55" s="229"/>
      <c r="D55" s="229"/>
      <c r="E55" s="229"/>
      <c r="F55" s="229"/>
      <c r="G55" s="229"/>
      <c r="H55" s="229"/>
      <c r="I55" s="229"/>
    </row>
    <row r="56" spans="1:9" ht="15.75" customHeight="1"/>
    <row r="57" spans="1:9" ht="15.75" customHeight="1">
      <c r="D57" s="224" t="s">
        <v>356</v>
      </c>
      <c r="E57" s="225" t="s">
        <v>408</v>
      </c>
    </row>
    <row r="58" spans="1:9" ht="15.75" customHeight="1">
      <c r="D58" s="239" t="s">
        <v>999</v>
      </c>
      <c r="E58" s="240" t="s">
        <v>997</v>
      </c>
    </row>
    <row r="59" spans="1:9" ht="15.75" customHeight="1">
      <c r="D59" s="226" t="s">
        <v>998</v>
      </c>
      <c r="E59" s="227" t="s">
        <v>1001</v>
      </c>
    </row>
    <row r="60" spans="1:9" ht="15.75" customHeight="1"/>
    <row r="61" spans="1:9" ht="15.75" customHeight="1">
      <c r="C61" s="220" t="s">
        <v>1032</v>
      </c>
      <c r="D61" s="57">
        <f>DCOUNTA(A4:H20,"Product",D57:E59)</f>
        <v>3</v>
      </c>
      <c r="E61" s="200" t="s">
        <v>1052</v>
      </c>
    </row>
    <row r="62" spans="1:9" ht="15.75" customHeight="1"/>
    <row r="63" spans="1:9" ht="15.75" customHeight="1"/>
    <row r="64" spans="1:9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J1"/>
    <mergeCell ref="A2:J2"/>
  </mergeCells>
  <pageMargins left="0.7" right="0.7" top="0.75" bottom="0.75" header="0" footer="0"/>
  <pageSetup orientation="landscape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J1000"/>
  <sheetViews>
    <sheetView workbookViewId="0">
      <selection sqref="A1:J1"/>
    </sheetView>
  </sheetViews>
  <sheetFormatPr defaultColWidth="14.36328125" defaultRowHeight="15" customHeight="1"/>
  <cols>
    <col min="1" max="26" width="7.90625" customWidth="1"/>
  </cols>
  <sheetData>
    <row r="1" spans="1:10" ht="18.75" customHeight="1">
      <c r="A1" s="252" t="s">
        <v>1053</v>
      </c>
      <c r="B1" s="253"/>
      <c r="C1" s="253"/>
      <c r="D1" s="253"/>
      <c r="E1" s="253"/>
      <c r="F1" s="253"/>
      <c r="G1" s="253"/>
      <c r="H1" s="253"/>
      <c r="I1" s="253"/>
      <c r="J1" s="253"/>
    </row>
    <row r="2" spans="1:10" ht="15.75" customHeight="1">
      <c r="A2" s="254" t="s">
        <v>1054</v>
      </c>
      <c r="B2" s="253"/>
      <c r="C2" s="253"/>
      <c r="D2" s="253"/>
      <c r="E2" s="253"/>
      <c r="F2" s="253"/>
      <c r="G2" s="253"/>
      <c r="H2" s="253"/>
      <c r="I2" s="253"/>
      <c r="J2" s="253"/>
    </row>
    <row r="3" spans="1:10" ht="27" customHeight="1">
      <c r="A3" s="236" t="s">
        <v>356</v>
      </c>
      <c r="B3" s="237" t="s">
        <v>991</v>
      </c>
      <c r="C3" s="237" t="s">
        <v>992</v>
      </c>
      <c r="D3" s="237" t="s">
        <v>408</v>
      </c>
      <c r="E3" s="237" t="s">
        <v>993</v>
      </c>
      <c r="F3" s="237" t="s">
        <v>994</v>
      </c>
      <c r="G3" s="237" t="s">
        <v>995</v>
      </c>
      <c r="H3" s="238" t="s">
        <v>996</v>
      </c>
    </row>
    <row r="4" spans="1:10" ht="14.5">
      <c r="A4" s="212" t="s">
        <v>832</v>
      </c>
      <c r="B4" s="100">
        <v>200</v>
      </c>
      <c r="C4" s="100">
        <v>3000</v>
      </c>
      <c r="D4" s="100" t="s">
        <v>997</v>
      </c>
      <c r="E4" s="213">
        <v>4.5</v>
      </c>
      <c r="F4" s="100">
        <v>4</v>
      </c>
      <c r="G4" s="100">
        <v>3</v>
      </c>
      <c r="H4" s="214">
        <f t="shared" ref="H4:H19" si="0">E4*F4*G4</f>
        <v>54</v>
      </c>
    </row>
    <row r="5" spans="1:10" ht="14.5">
      <c r="A5" s="212" t="s">
        <v>998</v>
      </c>
      <c r="B5" s="100">
        <v>100</v>
      </c>
      <c r="C5" s="100">
        <v>2000</v>
      </c>
      <c r="D5" s="100" t="s">
        <v>997</v>
      </c>
      <c r="E5" s="213">
        <v>2</v>
      </c>
      <c r="F5" s="100">
        <v>15</v>
      </c>
      <c r="G5" s="100">
        <v>2</v>
      </c>
      <c r="H5" s="214">
        <f t="shared" si="0"/>
        <v>60</v>
      </c>
    </row>
    <row r="6" spans="1:10" ht="14.5">
      <c r="A6" s="212" t="s">
        <v>999</v>
      </c>
      <c r="B6" s="100">
        <v>60</v>
      </c>
      <c r="C6" s="100"/>
      <c r="D6" s="100"/>
      <c r="E6" s="213"/>
      <c r="F6" s="100"/>
      <c r="G6" s="100"/>
      <c r="H6" s="214">
        <f t="shared" si="0"/>
        <v>0</v>
      </c>
    </row>
    <row r="7" spans="1:10" ht="14.5">
      <c r="A7" s="212" t="s">
        <v>1000</v>
      </c>
      <c r="B7" s="100">
        <v>10</v>
      </c>
      <c r="C7" s="100">
        <v>8000</v>
      </c>
      <c r="D7" s="100" t="s">
        <v>1001</v>
      </c>
      <c r="E7" s="213">
        <v>0.8</v>
      </c>
      <c r="F7" s="100">
        <v>25</v>
      </c>
      <c r="G7" s="100">
        <v>6</v>
      </c>
      <c r="H7" s="214">
        <f t="shared" si="0"/>
        <v>120</v>
      </c>
    </row>
    <row r="8" spans="1:10" ht="14.5">
      <c r="A8" s="212" t="s">
        <v>832</v>
      </c>
      <c r="B8" s="100">
        <v>80</v>
      </c>
      <c r="C8" s="100">
        <v>1000</v>
      </c>
      <c r="D8" s="100" t="s">
        <v>997</v>
      </c>
      <c r="E8" s="213">
        <v>0.2</v>
      </c>
      <c r="F8" s="100">
        <v>40</v>
      </c>
      <c r="G8" s="100">
        <v>3</v>
      </c>
      <c r="H8" s="214">
        <f t="shared" si="0"/>
        <v>24</v>
      </c>
    </row>
    <row r="9" spans="1:10" ht="14.5">
      <c r="A9" s="212" t="s">
        <v>999</v>
      </c>
      <c r="B9" s="100">
        <v>100</v>
      </c>
      <c r="C9" s="100" t="s">
        <v>1002</v>
      </c>
      <c r="D9" s="100" t="s">
        <v>997</v>
      </c>
      <c r="E9" s="213">
        <v>1.25</v>
      </c>
      <c r="F9" s="100">
        <v>10</v>
      </c>
      <c r="G9" s="100">
        <v>4</v>
      </c>
      <c r="H9" s="214">
        <f t="shared" si="0"/>
        <v>50</v>
      </c>
    </row>
    <row r="10" spans="1:10" ht="14.5">
      <c r="A10" s="212" t="s">
        <v>999</v>
      </c>
      <c r="B10" s="100">
        <v>200</v>
      </c>
      <c r="C10" s="100">
        <v>3000</v>
      </c>
      <c r="D10" s="100" t="s">
        <v>997</v>
      </c>
      <c r="E10" s="213">
        <v>2.5</v>
      </c>
      <c r="F10" s="100">
        <v>15</v>
      </c>
      <c r="G10" s="100">
        <v>0</v>
      </c>
      <c r="H10" s="214">
        <f t="shared" si="0"/>
        <v>0</v>
      </c>
    </row>
    <row r="11" spans="1:10" ht="14.5">
      <c r="A11" s="212" t="s">
        <v>1000</v>
      </c>
      <c r="B11" s="100">
        <v>25</v>
      </c>
      <c r="C11" s="100" t="s">
        <v>1002</v>
      </c>
      <c r="D11" s="100" t="s">
        <v>1001</v>
      </c>
      <c r="E11" s="213">
        <v>0.5</v>
      </c>
      <c r="F11" s="100">
        <v>10</v>
      </c>
      <c r="G11" s="100">
        <v>3</v>
      </c>
      <c r="H11" s="214">
        <f t="shared" si="0"/>
        <v>15</v>
      </c>
    </row>
    <row r="12" spans="1:10" ht="14.5">
      <c r="A12" s="212" t="s">
        <v>832</v>
      </c>
      <c r="B12" s="100">
        <v>200</v>
      </c>
      <c r="C12" s="100">
        <v>3000</v>
      </c>
      <c r="D12" s="100" t="s">
        <v>1001</v>
      </c>
      <c r="E12" s="213">
        <v>5</v>
      </c>
      <c r="F12" s="100">
        <v>3</v>
      </c>
      <c r="G12" s="100">
        <v>2</v>
      </c>
      <c r="H12" s="214">
        <f t="shared" si="0"/>
        <v>30</v>
      </c>
    </row>
    <row r="13" spans="1:10" ht="14.5">
      <c r="A13" s="212" t="s">
        <v>998</v>
      </c>
      <c r="B13" s="100">
        <v>100</v>
      </c>
      <c r="C13" s="100">
        <v>2000</v>
      </c>
      <c r="D13" s="100" t="s">
        <v>1001</v>
      </c>
      <c r="E13" s="213">
        <v>1.8</v>
      </c>
      <c r="F13" s="100">
        <v>20</v>
      </c>
      <c r="G13" s="100">
        <v>5</v>
      </c>
      <c r="H13" s="214">
        <f t="shared" si="0"/>
        <v>180</v>
      </c>
    </row>
    <row r="14" spans="1:10" ht="14.5">
      <c r="A14" s="212" t="s">
        <v>832</v>
      </c>
      <c r="B14" s="100">
        <v>100</v>
      </c>
      <c r="C14" s="100" t="s">
        <v>1002</v>
      </c>
      <c r="D14" s="100" t="s">
        <v>1001</v>
      </c>
      <c r="E14" s="213">
        <v>0.25</v>
      </c>
      <c r="F14" s="100">
        <v>10</v>
      </c>
      <c r="G14" s="100">
        <v>5</v>
      </c>
      <c r="H14" s="214">
        <f t="shared" si="0"/>
        <v>12.5</v>
      </c>
    </row>
    <row r="15" spans="1:10" ht="14.5">
      <c r="A15" s="212" t="s">
        <v>832</v>
      </c>
      <c r="B15" s="100">
        <v>10</v>
      </c>
      <c r="C15" s="100">
        <v>800</v>
      </c>
      <c r="D15" s="100" t="s">
        <v>997</v>
      </c>
      <c r="E15" s="213">
        <v>0.2</v>
      </c>
      <c r="F15" s="100">
        <v>25</v>
      </c>
      <c r="G15" s="100">
        <v>2</v>
      </c>
      <c r="H15" s="214">
        <f t="shared" si="0"/>
        <v>10</v>
      </c>
    </row>
    <row r="16" spans="1:10" ht="14.5">
      <c r="A16" s="212" t="s">
        <v>832</v>
      </c>
      <c r="B16" s="100">
        <v>60</v>
      </c>
      <c r="C16" s="100">
        <v>1000</v>
      </c>
      <c r="D16" s="100" t="s">
        <v>1001</v>
      </c>
      <c r="E16" s="213">
        <v>0.15</v>
      </c>
      <c r="F16" s="100">
        <v>25</v>
      </c>
      <c r="G16" s="100">
        <v>0</v>
      </c>
      <c r="H16" s="214">
        <f t="shared" si="0"/>
        <v>0</v>
      </c>
    </row>
    <row r="17" spans="1:9" ht="14.5">
      <c r="A17" s="212" t="s">
        <v>832</v>
      </c>
      <c r="B17" s="100">
        <v>80</v>
      </c>
      <c r="C17" s="100">
        <v>1000</v>
      </c>
      <c r="D17" s="100" t="s">
        <v>1001</v>
      </c>
      <c r="E17" s="213">
        <v>0.2</v>
      </c>
      <c r="F17" s="100">
        <v>30</v>
      </c>
      <c r="G17" s="100">
        <v>2</v>
      </c>
      <c r="H17" s="214">
        <f t="shared" si="0"/>
        <v>12</v>
      </c>
    </row>
    <row r="18" spans="1:9" ht="14.5">
      <c r="A18" s="212" t="s">
        <v>832</v>
      </c>
      <c r="B18" s="100">
        <v>100</v>
      </c>
      <c r="C18" s="100">
        <v>2000</v>
      </c>
      <c r="D18" s="100" t="s">
        <v>997</v>
      </c>
      <c r="E18" s="213">
        <v>0.8</v>
      </c>
      <c r="F18" s="100">
        <v>10</v>
      </c>
      <c r="G18" s="100">
        <v>5</v>
      </c>
      <c r="H18" s="214">
        <f t="shared" si="0"/>
        <v>40</v>
      </c>
    </row>
    <row r="19" spans="1:9" ht="15.75" customHeight="1">
      <c r="A19" s="215" t="s">
        <v>832</v>
      </c>
      <c r="B19" s="216">
        <v>40</v>
      </c>
      <c r="C19" s="216">
        <v>1000</v>
      </c>
      <c r="D19" s="216" t="s">
        <v>997</v>
      </c>
      <c r="E19" s="217">
        <v>0.1</v>
      </c>
      <c r="F19" s="216">
        <v>20</v>
      </c>
      <c r="G19" s="216">
        <v>5</v>
      </c>
      <c r="H19" s="214">
        <f t="shared" si="0"/>
        <v>10</v>
      </c>
    </row>
    <row r="20" spans="1:9" ht="15.75" customHeight="1"/>
    <row r="21" spans="1:9" ht="15.75" customHeight="1">
      <c r="A21" s="8" t="s">
        <v>1055</v>
      </c>
    </row>
    <row r="22" spans="1:9" ht="15.75" customHeight="1"/>
    <row r="23" spans="1:9" ht="15.75" customHeight="1">
      <c r="D23" s="218" t="s">
        <v>408</v>
      </c>
      <c r="E23" s="219" t="s">
        <v>1004</v>
      </c>
    </row>
    <row r="24" spans="1:9" ht="15.75" customHeight="1">
      <c r="C24" s="220" t="s">
        <v>1005</v>
      </c>
      <c r="D24" s="221" t="s">
        <v>997</v>
      </c>
    </row>
    <row r="25" spans="1:9" ht="15.75" customHeight="1"/>
    <row r="26" spans="1:9" ht="15.75" customHeight="1">
      <c r="A26" s="84"/>
      <c r="B26" s="84"/>
      <c r="C26" s="220" t="str">
        <f>"The MAX value of "&amp;D24&amp;" is : "</f>
        <v xml:space="preserve">The MAX value of Horizon is : </v>
      </c>
      <c r="D26" s="222">
        <f>DMAX(A3:H19,H3,D23:D24)</f>
        <v>60</v>
      </c>
      <c r="E26" s="200" t="s">
        <v>1056</v>
      </c>
    </row>
    <row r="27" spans="1:9" ht="15.75" customHeight="1"/>
    <row r="28" spans="1:9" ht="15.75" customHeight="1">
      <c r="A28" s="201" t="s">
        <v>1022</v>
      </c>
      <c r="B28" s="201"/>
      <c r="C28" s="201"/>
      <c r="D28" s="201"/>
      <c r="E28" s="201"/>
      <c r="F28" s="201"/>
      <c r="G28" s="201"/>
      <c r="H28" s="201"/>
      <c r="I28" s="201"/>
    </row>
    <row r="29" spans="1:9" ht="15.75" customHeight="1">
      <c r="A29" s="8" t="s">
        <v>1057</v>
      </c>
    </row>
    <row r="30" spans="1:9" ht="15.75" customHeight="1"/>
    <row r="31" spans="1:9" ht="15.75" customHeight="1">
      <c r="A31" s="201" t="s">
        <v>960</v>
      </c>
      <c r="B31" s="201"/>
      <c r="C31" s="201"/>
      <c r="D31" s="201"/>
      <c r="E31" s="201"/>
      <c r="F31" s="201"/>
      <c r="G31" s="201"/>
      <c r="H31" s="201"/>
      <c r="I31" s="201"/>
    </row>
    <row r="32" spans="1:9" ht="15.75" customHeight="1">
      <c r="A32" s="84" t="s">
        <v>1058</v>
      </c>
    </row>
    <row r="33" spans="1:9" ht="15.75" customHeight="1"/>
    <row r="34" spans="1:9" ht="15.75" customHeight="1">
      <c r="A34" s="201" t="s">
        <v>1008</v>
      </c>
      <c r="B34" s="201"/>
      <c r="C34" s="201"/>
      <c r="D34" s="201"/>
      <c r="E34" s="201"/>
      <c r="F34" s="201"/>
      <c r="G34" s="201"/>
      <c r="H34" s="201"/>
      <c r="I34" s="201"/>
    </row>
    <row r="35" spans="1:9" ht="15.75" customHeight="1"/>
    <row r="36" spans="1:9" ht="15.75" customHeight="1">
      <c r="A36" s="223" t="s">
        <v>1059</v>
      </c>
    </row>
    <row r="37" spans="1:9" ht="15.75" customHeight="1"/>
    <row r="38" spans="1:9" ht="15.75" customHeight="1">
      <c r="D38" s="224" t="s">
        <v>356</v>
      </c>
      <c r="E38" s="225" t="s">
        <v>408</v>
      </c>
    </row>
    <row r="39" spans="1:9" ht="15.75" customHeight="1">
      <c r="D39" s="226" t="s">
        <v>832</v>
      </c>
      <c r="E39" s="227" t="s">
        <v>1006</v>
      </c>
    </row>
    <row r="40" spans="1:9" ht="15.75" customHeight="1"/>
    <row r="41" spans="1:9" ht="15.75" customHeight="1">
      <c r="C41" s="220" t="s">
        <v>1060</v>
      </c>
      <c r="D41" s="222">
        <f>DMAX(A3:H19,H3,D38:E39)</f>
        <v>30</v>
      </c>
      <c r="E41" s="200" t="s">
        <v>1061</v>
      </c>
    </row>
    <row r="42" spans="1:9" ht="15.75" customHeight="1">
      <c r="D42" s="8">
        <f>917417511352</f>
        <v>917417511352</v>
      </c>
    </row>
    <row r="43" spans="1:9" ht="15.75" customHeight="1">
      <c r="A43" s="8" t="s">
        <v>1062</v>
      </c>
    </row>
    <row r="44" spans="1:9" ht="15.75" customHeight="1"/>
    <row r="45" spans="1:9" ht="15.75" customHeight="1">
      <c r="D45" s="222">
        <f>DMAX(A3:H19,"Value Of Stock",D38:E39)</f>
        <v>30</v>
      </c>
      <c r="E45" s="200" t="s">
        <v>1063</v>
      </c>
    </row>
    <row r="46" spans="1:9" ht="15.75" customHeight="1"/>
    <row r="47" spans="1:9" ht="15.75" customHeight="1">
      <c r="A47" s="228" t="s">
        <v>1064</v>
      </c>
      <c r="B47" s="229"/>
      <c r="C47" s="229"/>
      <c r="D47" s="229"/>
      <c r="E47" s="229"/>
      <c r="F47" s="229"/>
      <c r="G47" s="229"/>
      <c r="H47" s="229"/>
      <c r="I47" s="229"/>
    </row>
    <row r="48" spans="1:9" ht="15.75" customHeight="1"/>
    <row r="49" spans="1:9" ht="15.75" customHeight="1">
      <c r="D49" s="224" t="s">
        <v>356</v>
      </c>
      <c r="E49" s="225" t="s">
        <v>991</v>
      </c>
    </row>
    <row r="50" spans="1:9" ht="15.75" customHeight="1">
      <c r="D50" s="226" t="s">
        <v>832</v>
      </c>
      <c r="E50" s="227">
        <v>100</v>
      </c>
    </row>
    <row r="51" spans="1:9" ht="15.75" customHeight="1"/>
    <row r="52" spans="1:9" ht="15.75" customHeight="1">
      <c r="C52" s="220" t="s">
        <v>1065</v>
      </c>
      <c r="D52" s="222">
        <f>DMAX(A3:H19,"Value Of Stock",D49:E50)</f>
        <v>40</v>
      </c>
      <c r="E52" s="200" t="s">
        <v>1066</v>
      </c>
    </row>
    <row r="53" spans="1:9" ht="15.75" customHeight="1"/>
    <row r="54" spans="1:9" ht="15.75" customHeight="1">
      <c r="A54" s="228" t="s">
        <v>1067</v>
      </c>
      <c r="B54" s="229"/>
      <c r="C54" s="229"/>
      <c r="D54" s="229"/>
      <c r="E54" s="229"/>
      <c r="F54" s="229"/>
      <c r="G54" s="229"/>
      <c r="H54" s="229"/>
      <c r="I54" s="229"/>
    </row>
    <row r="55" spans="1:9" ht="15.75" customHeight="1"/>
    <row r="56" spans="1:9" ht="15.75" customHeight="1">
      <c r="D56" s="224" t="s">
        <v>356</v>
      </c>
      <c r="E56" s="225" t="s">
        <v>991</v>
      </c>
    </row>
    <row r="57" spans="1:9" ht="15.75" customHeight="1">
      <c r="D57" s="226" t="s">
        <v>832</v>
      </c>
      <c r="E57" s="227" t="s">
        <v>1016</v>
      </c>
    </row>
    <row r="58" spans="1:9" ht="15.75" customHeight="1"/>
    <row r="59" spans="1:9" ht="15.75" customHeight="1">
      <c r="C59" s="220" t="s">
        <v>1065</v>
      </c>
      <c r="D59" s="222">
        <f>DMAX(A3:H19,"Value Of Stock",D56:E57)</f>
        <v>24</v>
      </c>
      <c r="E59" s="200" t="s">
        <v>1068</v>
      </c>
    </row>
    <row r="60" spans="1:9" ht="15.75" customHeight="1"/>
    <row r="61" spans="1:9" ht="15.75" customHeight="1"/>
    <row r="62" spans="1:9" ht="15.75" customHeight="1"/>
    <row r="63" spans="1:9" ht="15.75" customHeight="1"/>
    <row r="64" spans="1:9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J1"/>
    <mergeCell ref="A2:J2"/>
  </mergeCells>
  <pageMargins left="0.7" right="0.7" top="0.75" bottom="0.75" header="0" footer="0"/>
  <pageSetup orientation="landscape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J1000"/>
  <sheetViews>
    <sheetView workbookViewId="0">
      <selection sqref="A1:J1"/>
    </sheetView>
  </sheetViews>
  <sheetFormatPr defaultColWidth="14.36328125" defaultRowHeight="15" customHeight="1"/>
  <cols>
    <col min="1" max="26" width="7.90625" customWidth="1"/>
  </cols>
  <sheetData>
    <row r="1" spans="1:10" ht="18.75" customHeight="1">
      <c r="A1" s="252" t="s">
        <v>1069</v>
      </c>
      <c r="B1" s="253"/>
      <c r="C1" s="253"/>
      <c r="D1" s="253"/>
      <c r="E1" s="253"/>
      <c r="F1" s="253"/>
      <c r="G1" s="253"/>
      <c r="H1" s="253"/>
      <c r="I1" s="253"/>
      <c r="J1" s="253"/>
    </row>
    <row r="2" spans="1:10" ht="14.5">
      <c r="A2" s="254" t="s">
        <v>1070</v>
      </c>
      <c r="B2" s="253"/>
      <c r="C2" s="253"/>
      <c r="D2" s="253"/>
      <c r="E2" s="253"/>
      <c r="F2" s="253"/>
      <c r="G2" s="253"/>
      <c r="H2" s="253"/>
      <c r="I2" s="253"/>
      <c r="J2" s="253"/>
    </row>
    <row r="3" spans="1:10" ht="15.75" customHeight="1">
      <c r="A3" s="15"/>
      <c r="B3" s="15"/>
      <c r="C3" s="15"/>
      <c r="D3" s="15"/>
      <c r="E3" s="15"/>
      <c r="F3" s="15"/>
      <c r="G3" s="15"/>
      <c r="H3" s="15"/>
      <c r="I3" s="15"/>
      <c r="J3" s="15"/>
    </row>
    <row r="4" spans="1:10" ht="27" customHeight="1">
      <c r="A4" s="236" t="s">
        <v>356</v>
      </c>
      <c r="B4" s="237" t="s">
        <v>991</v>
      </c>
      <c r="C4" s="237" t="s">
        <v>992</v>
      </c>
      <c r="D4" s="237" t="s">
        <v>408</v>
      </c>
      <c r="E4" s="237" t="s">
        <v>993</v>
      </c>
      <c r="F4" s="237" t="s">
        <v>994</v>
      </c>
      <c r="G4" s="237" t="s">
        <v>995</v>
      </c>
      <c r="H4" s="238" t="s">
        <v>996</v>
      </c>
    </row>
    <row r="5" spans="1:10" ht="14.5">
      <c r="A5" s="212" t="s">
        <v>832</v>
      </c>
      <c r="B5" s="100">
        <v>200</v>
      </c>
      <c r="C5" s="100">
        <v>3000</v>
      </c>
      <c r="D5" s="100" t="s">
        <v>997</v>
      </c>
      <c r="E5" s="213">
        <v>4.5</v>
      </c>
      <c r="F5" s="100">
        <v>4</v>
      </c>
      <c r="G5" s="100">
        <v>3</v>
      </c>
      <c r="H5" s="214">
        <f t="shared" ref="H5:H20" si="0">E5*F5*G5</f>
        <v>54</v>
      </c>
    </row>
    <row r="6" spans="1:10" ht="14.5">
      <c r="A6" s="212" t="s">
        <v>998</v>
      </c>
      <c r="B6" s="100">
        <v>100</v>
      </c>
      <c r="C6" s="100">
        <v>2000</v>
      </c>
      <c r="D6" s="100" t="s">
        <v>997</v>
      </c>
      <c r="E6" s="213">
        <v>2</v>
      </c>
      <c r="F6" s="100">
        <v>15</v>
      </c>
      <c r="G6" s="100">
        <v>2</v>
      </c>
      <c r="H6" s="214">
        <f t="shared" si="0"/>
        <v>60</v>
      </c>
    </row>
    <row r="7" spans="1:10" ht="14.5">
      <c r="A7" s="212" t="s">
        <v>999</v>
      </c>
      <c r="B7" s="100">
        <v>60</v>
      </c>
      <c r="C7" s="100"/>
      <c r="D7" s="100"/>
      <c r="E7" s="213"/>
      <c r="F7" s="100"/>
      <c r="G7" s="100"/>
      <c r="H7" s="214">
        <f t="shared" si="0"/>
        <v>0</v>
      </c>
    </row>
    <row r="8" spans="1:10" ht="14.5">
      <c r="A8" s="212" t="s">
        <v>1000</v>
      </c>
      <c r="B8" s="100">
        <v>10</v>
      </c>
      <c r="C8" s="100">
        <v>8000</v>
      </c>
      <c r="D8" s="100" t="s">
        <v>1001</v>
      </c>
      <c r="E8" s="213">
        <v>0.8</v>
      </c>
      <c r="F8" s="100">
        <v>25</v>
      </c>
      <c r="G8" s="100">
        <v>6</v>
      </c>
      <c r="H8" s="214">
        <f t="shared" si="0"/>
        <v>120</v>
      </c>
    </row>
    <row r="9" spans="1:10" ht="14.5">
      <c r="A9" s="212" t="s">
        <v>832</v>
      </c>
      <c r="B9" s="100">
        <v>80</v>
      </c>
      <c r="C9" s="100">
        <v>1000</v>
      </c>
      <c r="D9" s="100" t="s">
        <v>997</v>
      </c>
      <c r="E9" s="213">
        <v>0.2</v>
      </c>
      <c r="F9" s="100">
        <v>40</v>
      </c>
      <c r="G9" s="100">
        <v>3</v>
      </c>
      <c r="H9" s="214">
        <f t="shared" si="0"/>
        <v>24</v>
      </c>
    </row>
    <row r="10" spans="1:10" ht="14.5">
      <c r="A10" s="212" t="s">
        <v>999</v>
      </c>
      <c r="B10" s="100">
        <v>100</v>
      </c>
      <c r="C10" s="100" t="s">
        <v>1002</v>
      </c>
      <c r="D10" s="100" t="s">
        <v>997</v>
      </c>
      <c r="E10" s="213">
        <v>1.25</v>
      </c>
      <c r="F10" s="100">
        <v>10</v>
      </c>
      <c r="G10" s="100">
        <v>4</v>
      </c>
      <c r="H10" s="214">
        <f t="shared" si="0"/>
        <v>50</v>
      </c>
    </row>
    <row r="11" spans="1:10" ht="14.5">
      <c r="A11" s="212" t="s">
        <v>999</v>
      </c>
      <c r="B11" s="100">
        <v>200</v>
      </c>
      <c r="C11" s="100">
        <v>3000</v>
      </c>
      <c r="D11" s="100" t="s">
        <v>997</v>
      </c>
      <c r="E11" s="213">
        <v>2.5</v>
      </c>
      <c r="F11" s="100">
        <v>15</v>
      </c>
      <c r="G11" s="100">
        <v>0</v>
      </c>
      <c r="H11" s="214">
        <f t="shared" si="0"/>
        <v>0</v>
      </c>
    </row>
    <row r="12" spans="1:10" ht="14.5">
      <c r="A12" s="212" t="s">
        <v>1000</v>
      </c>
      <c r="B12" s="100">
        <v>25</v>
      </c>
      <c r="C12" s="100" t="s">
        <v>1002</v>
      </c>
      <c r="D12" s="100" t="s">
        <v>1001</v>
      </c>
      <c r="E12" s="213">
        <v>0.5</v>
      </c>
      <c r="F12" s="100">
        <v>10</v>
      </c>
      <c r="G12" s="100">
        <v>3</v>
      </c>
      <c r="H12" s="214">
        <f t="shared" si="0"/>
        <v>15</v>
      </c>
    </row>
    <row r="13" spans="1:10" ht="14.5">
      <c r="A13" s="212" t="s">
        <v>832</v>
      </c>
      <c r="B13" s="100">
        <v>200</v>
      </c>
      <c r="C13" s="100">
        <v>3000</v>
      </c>
      <c r="D13" s="100" t="s">
        <v>1001</v>
      </c>
      <c r="E13" s="213">
        <v>5</v>
      </c>
      <c r="F13" s="100">
        <v>3</v>
      </c>
      <c r="G13" s="100">
        <v>2</v>
      </c>
      <c r="H13" s="214">
        <f t="shared" si="0"/>
        <v>30</v>
      </c>
    </row>
    <row r="14" spans="1:10" ht="14.5">
      <c r="A14" s="212" t="s">
        <v>998</v>
      </c>
      <c r="B14" s="100">
        <v>100</v>
      </c>
      <c r="C14" s="100">
        <v>2000</v>
      </c>
      <c r="D14" s="100" t="s">
        <v>1001</v>
      </c>
      <c r="E14" s="213">
        <v>1.8</v>
      </c>
      <c r="F14" s="100">
        <v>20</v>
      </c>
      <c r="G14" s="100">
        <v>5</v>
      </c>
      <c r="H14" s="214">
        <f t="shared" si="0"/>
        <v>180</v>
      </c>
    </row>
    <row r="15" spans="1:10" ht="14.5">
      <c r="A15" s="212" t="s">
        <v>832</v>
      </c>
      <c r="B15" s="100">
        <v>100</v>
      </c>
      <c r="C15" s="100" t="s">
        <v>1002</v>
      </c>
      <c r="D15" s="100" t="s">
        <v>1001</v>
      </c>
      <c r="E15" s="213">
        <v>0.25</v>
      </c>
      <c r="F15" s="100">
        <v>10</v>
      </c>
      <c r="G15" s="100">
        <v>5</v>
      </c>
      <c r="H15" s="214">
        <f t="shared" si="0"/>
        <v>12.5</v>
      </c>
    </row>
    <row r="16" spans="1:10" ht="14.5">
      <c r="A16" s="212" t="s">
        <v>832</v>
      </c>
      <c r="B16" s="100">
        <v>10</v>
      </c>
      <c r="C16" s="100">
        <v>800</v>
      </c>
      <c r="D16" s="100" t="s">
        <v>997</v>
      </c>
      <c r="E16" s="213">
        <v>0.2</v>
      </c>
      <c r="F16" s="100">
        <v>25</v>
      </c>
      <c r="G16" s="100">
        <v>2</v>
      </c>
      <c r="H16" s="214">
        <f t="shared" si="0"/>
        <v>10</v>
      </c>
    </row>
    <row r="17" spans="1:9" ht="14.5">
      <c r="A17" s="212" t="s">
        <v>832</v>
      </c>
      <c r="B17" s="100">
        <v>60</v>
      </c>
      <c r="C17" s="100">
        <v>1000</v>
      </c>
      <c r="D17" s="100" t="s">
        <v>1001</v>
      </c>
      <c r="E17" s="213">
        <v>0.15</v>
      </c>
      <c r="F17" s="100">
        <v>25</v>
      </c>
      <c r="G17" s="100">
        <v>0</v>
      </c>
      <c r="H17" s="214">
        <f t="shared" si="0"/>
        <v>0</v>
      </c>
    </row>
    <row r="18" spans="1:9" ht="14.5">
      <c r="A18" s="212" t="s">
        <v>832</v>
      </c>
      <c r="B18" s="100">
        <v>80</v>
      </c>
      <c r="C18" s="100">
        <v>1000</v>
      </c>
      <c r="D18" s="100" t="s">
        <v>1001</v>
      </c>
      <c r="E18" s="213">
        <v>0.2</v>
      </c>
      <c r="F18" s="100">
        <v>30</v>
      </c>
      <c r="G18" s="100">
        <v>2</v>
      </c>
      <c r="H18" s="214">
        <f t="shared" si="0"/>
        <v>12</v>
      </c>
    </row>
    <row r="19" spans="1:9" ht="14.5">
      <c r="A19" s="212" t="s">
        <v>832</v>
      </c>
      <c r="B19" s="100">
        <v>100</v>
      </c>
      <c r="C19" s="100">
        <v>2000</v>
      </c>
      <c r="D19" s="100" t="s">
        <v>997</v>
      </c>
      <c r="E19" s="213">
        <v>0.8</v>
      </c>
      <c r="F19" s="100">
        <v>10</v>
      </c>
      <c r="G19" s="100">
        <v>5</v>
      </c>
      <c r="H19" s="214">
        <f t="shared" si="0"/>
        <v>40</v>
      </c>
    </row>
    <row r="20" spans="1:9" ht="15.75" customHeight="1">
      <c r="A20" s="215" t="s">
        <v>832</v>
      </c>
      <c r="B20" s="216">
        <v>40</v>
      </c>
      <c r="C20" s="216">
        <v>1000</v>
      </c>
      <c r="D20" s="216" t="s">
        <v>997</v>
      </c>
      <c r="E20" s="217">
        <v>0.1</v>
      </c>
      <c r="F20" s="216">
        <v>20</v>
      </c>
      <c r="G20" s="216">
        <v>5</v>
      </c>
      <c r="H20" s="214">
        <f t="shared" si="0"/>
        <v>10</v>
      </c>
    </row>
    <row r="21" spans="1:9" ht="15.75" customHeight="1"/>
    <row r="22" spans="1:9" ht="15.75" customHeight="1">
      <c r="A22" s="8" t="s">
        <v>1071</v>
      </c>
    </row>
    <row r="23" spans="1:9" ht="15.75" customHeight="1"/>
    <row r="24" spans="1:9" ht="15.75" customHeight="1">
      <c r="D24" s="218" t="s">
        <v>408</v>
      </c>
      <c r="E24" s="219" t="s">
        <v>1004</v>
      </c>
    </row>
    <row r="25" spans="1:9" ht="15.75" customHeight="1">
      <c r="C25" s="220" t="s">
        <v>1005</v>
      </c>
      <c r="D25" s="221" t="s">
        <v>997</v>
      </c>
    </row>
    <row r="26" spans="1:9" ht="15.75" customHeight="1"/>
    <row r="27" spans="1:9" ht="15.75" customHeight="1">
      <c r="A27" s="84"/>
      <c r="B27" s="84"/>
      <c r="C27" s="220" t="str">
        <f>"The stock value of "&amp;D25&amp;" is : "</f>
        <v xml:space="preserve">The stock value of Horizon is : </v>
      </c>
      <c r="D27" s="222">
        <f>DSUM(A4:H20,H4,D24:D25)</f>
        <v>248</v>
      </c>
      <c r="E27" s="200" t="s">
        <v>1072</v>
      </c>
    </row>
    <row r="28" spans="1:9" ht="15.75" customHeight="1"/>
    <row r="29" spans="1:9" ht="15.75" customHeight="1">
      <c r="A29" s="201" t="s">
        <v>960</v>
      </c>
      <c r="B29" s="201"/>
      <c r="C29" s="201"/>
      <c r="D29" s="201"/>
      <c r="E29" s="201"/>
      <c r="F29" s="201"/>
      <c r="G29" s="201"/>
      <c r="H29" s="201"/>
      <c r="I29" s="201"/>
    </row>
    <row r="30" spans="1:9" ht="15.75" customHeight="1">
      <c r="A30" s="84" t="s">
        <v>1073</v>
      </c>
    </row>
    <row r="31" spans="1:9" ht="15.75" customHeight="1">
      <c r="A31" s="201" t="s">
        <v>1008</v>
      </c>
      <c r="B31" s="201"/>
      <c r="C31" s="201"/>
      <c r="D31" s="201"/>
      <c r="E31" s="201"/>
      <c r="F31" s="201"/>
      <c r="G31" s="201"/>
      <c r="H31" s="201"/>
      <c r="I31" s="201"/>
    </row>
    <row r="32" spans="1:9" ht="15.75" customHeight="1"/>
    <row r="33" spans="1:9" ht="15.75" customHeight="1">
      <c r="A33" s="223" t="s">
        <v>1074</v>
      </c>
    </row>
    <row r="34" spans="1:9" ht="15.75" customHeight="1"/>
    <row r="35" spans="1:9" ht="15.75" customHeight="1">
      <c r="D35" s="224" t="s">
        <v>356</v>
      </c>
      <c r="E35" s="225" t="s">
        <v>408</v>
      </c>
    </row>
    <row r="36" spans="1:9" ht="15.75" customHeight="1">
      <c r="D36" s="226" t="s">
        <v>832</v>
      </c>
      <c r="E36" s="227" t="s">
        <v>1006</v>
      </c>
    </row>
    <row r="37" spans="1:9" ht="15.75" customHeight="1"/>
    <row r="38" spans="1:9" ht="15.75" customHeight="1">
      <c r="C38" s="220" t="s">
        <v>1075</v>
      </c>
      <c r="D38" s="222">
        <f>DSUM(A4:H20,H4,D35:E36)</f>
        <v>54.5</v>
      </c>
      <c r="E38" s="200" t="s">
        <v>1076</v>
      </c>
    </row>
    <row r="39" spans="1:9" ht="15.75" customHeight="1"/>
    <row r="40" spans="1:9" ht="15.75" customHeight="1">
      <c r="A40" s="8" t="s">
        <v>1062</v>
      </c>
    </row>
    <row r="41" spans="1:9" ht="15.75" customHeight="1"/>
    <row r="42" spans="1:9" ht="15.75" customHeight="1">
      <c r="D42" s="222">
        <f>DSUM(A4:H20,"Value Of Stock",D35:E36)</f>
        <v>54.5</v>
      </c>
      <c r="E42" s="200" t="s">
        <v>1077</v>
      </c>
    </row>
    <row r="43" spans="1:9" ht="15.75" customHeight="1"/>
    <row r="44" spans="1:9" ht="15.75" customHeight="1">
      <c r="A44" s="228" t="s">
        <v>1078</v>
      </c>
      <c r="B44" s="229"/>
      <c r="C44" s="229"/>
      <c r="D44" s="229"/>
      <c r="E44" s="229"/>
      <c r="F44" s="229"/>
      <c r="G44" s="229"/>
      <c r="H44" s="229"/>
      <c r="I44" s="229"/>
    </row>
    <row r="45" spans="1:9" ht="15.75" customHeight="1"/>
    <row r="46" spans="1:9" ht="15.75" customHeight="1">
      <c r="D46" s="224" t="s">
        <v>356</v>
      </c>
      <c r="E46" s="225" t="s">
        <v>991</v>
      </c>
    </row>
    <row r="47" spans="1:9" ht="15.75" customHeight="1">
      <c r="D47" s="226" t="s">
        <v>832</v>
      </c>
      <c r="E47" s="227">
        <v>100</v>
      </c>
    </row>
    <row r="48" spans="1:9" ht="15.75" customHeight="1"/>
    <row r="49" spans="1:9" ht="15.75" customHeight="1">
      <c r="C49" s="220" t="s">
        <v>1079</v>
      </c>
      <c r="D49" s="222">
        <f>DSUM(A4:H20,"Value Of Stock",D46:E47)</f>
        <v>52.5</v>
      </c>
      <c r="E49" s="200" t="s">
        <v>1080</v>
      </c>
    </row>
    <row r="50" spans="1:9" ht="15.75" customHeight="1"/>
    <row r="51" spans="1:9" ht="15.75" customHeight="1">
      <c r="A51" s="228" t="s">
        <v>1081</v>
      </c>
      <c r="B51" s="229"/>
      <c r="C51" s="229"/>
      <c r="D51" s="229"/>
      <c r="E51" s="229"/>
      <c r="F51" s="229"/>
      <c r="G51" s="229"/>
      <c r="H51" s="229"/>
      <c r="I51" s="229"/>
    </row>
    <row r="52" spans="1:9" ht="15.75" customHeight="1"/>
    <row r="53" spans="1:9" ht="15.75" customHeight="1">
      <c r="D53" s="224" t="s">
        <v>356</v>
      </c>
      <c r="E53" s="225" t="s">
        <v>991</v>
      </c>
    </row>
    <row r="54" spans="1:9" ht="15.75" customHeight="1">
      <c r="D54" s="226" t="s">
        <v>832</v>
      </c>
      <c r="E54" s="227" t="s">
        <v>1016</v>
      </c>
    </row>
    <row r="55" spans="1:9" ht="15.75" customHeight="1"/>
    <row r="56" spans="1:9" ht="15.75" customHeight="1">
      <c r="C56" s="220" t="s">
        <v>1079</v>
      </c>
      <c r="D56" s="222">
        <f>DSUM(A4:H20,"Value Of Stock",D53:E54)</f>
        <v>56</v>
      </c>
      <c r="E56" s="200" t="s">
        <v>1082</v>
      </c>
    </row>
    <row r="57" spans="1:9" ht="15.75" customHeight="1"/>
    <row r="58" spans="1:9" ht="15.75" customHeight="1"/>
    <row r="59" spans="1:9" ht="15.75" customHeight="1"/>
    <row r="60" spans="1:9" ht="15.75" customHeight="1"/>
    <row r="61" spans="1:9" ht="15.75" customHeight="1"/>
    <row r="62" spans="1:9" ht="15.75" customHeight="1"/>
    <row r="63" spans="1:9" ht="15.75" customHeight="1"/>
    <row r="64" spans="1:9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J1"/>
    <mergeCell ref="A2:J2"/>
  </mergeCells>
  <pageMargins left="0.7" right="0.7" top="0.75" bottom="0.75" header="0" footer="0"/>
  <pageSetup orientation="landscape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J1000"/>
  <sheetViews>
    <sheetView topLeftCell="B8" workbookViewId="0">
      <selection sqref="A1:G1"/>
    </sheetView>
  </sheetViews>
  <sheetFormatPr defaultColWidth="14.36328125" defaultRowHeight="15" customHeight="1"/>
  <cols>
    <col min="1" max="2" width="12.36328125" customWidth="1"/>
    <col min="3" max="3" width="15.6328125" customWidth="1"/>
    <col min="4" max="4" width="14.81640625" customWidth="1"/>
    <col min="5" max="26" width="7.90625" customWidth="1"/>
  </cols>
  <sheetData>
    <row r="1" spans="1:10" ht="18.75" customHeight="1">
      <c r="A1" s="252" t="s">
        <v>1083</v>
      </c>
      <c r="B1" s="253"/>
      <c r="C1" s="253"/>
      <c r="D1" s="253"/>
      <c r="E1" s="253"/>
      <c r="F1" s="253"/>
      <c r="G1" s="253"/>
      <c r="H1" s="14"/>
      <c r="I1" s="14"/>
      <c r="J1" s="14"/>
    </row>
    <row r="2" spans="1:10" ht="14.5">
      <c r="A2" s="254" t="s">
        <v>1084</v>
      </c>
      <c r="B2" s="253"/>
      <c r="C2" s="253"/>
      <c r="D2" s="253"/>
      <c r="E2" s="253"/>
      <c r="F2" s="253"/>
      <c r="G2" s="253"/>
      <c r="H2" s="13"/>
      <c r="I2" s="13"/>
      <c r="J2" s="13"/>
    </row>
    <row r="4" spans="1:10" ht="14.5">
      <c r="A4" s="100" t="s">
        <v>1085</v>
      </c>
      <c r="B4" s="100" t="s">
        <v>1086</v>
      </c>
      <c r="C4" s="100" t="s">
        <v>1087</v>
      </c>
    </row>
    <row r="5" spans="1:10" ht="14.5">
      <c r="A5" s="56" t="s">
        <v>1088</v>
      </c>
      <c r="B5" s="56" t="s">
        <v>1089</v>
      </c>
      <c r="C5" s="57">
        <f t="shared" ref="C5:C8" si="0">FIND(B5,A5)</f>
        <v>2</v>
      </c>
      <c r="D5" s="241" t="s">
        <v>1090</v>
      </c>
    </row>
    <row r="6" spans="1:10" ht="14.5">
      <c r="A6" s="56" t="s">
        <v>1088</v>
      </c>
      <c r="B6" s="56" t="s">
        <v>920</v>
      </c>
      <c r="C6" s="57">
        <f t="shared" si="0"/>
        <v>1</v>
      </c>
      <c r="D6" s="241" t="s">
        <v>1091</v>
      </c>
    </row>
    <row r="7" spans="1:10" ht="14.5">
      <c r="A7" s="56" t="s">
        <v>1088</v>
      </c>
      <c r="B7" s="56" t="s">
        <v>1092</v>
      </c>
      <c r="C7" s="57">
        <f t="shared" si="0"/>
        <v>5</v>
      </c>
      <c r="D7" s="241" t="s">
        <v>1093</v>
      </c>
    </row>
    <row r="8" spans="1:10" ht="14.5">
      <c r="A8" s="56" t="s">
        <v>1094</v>
      </c>
      <c r="B8" s="56" t="s">
        <v>1095</v>
      </c>
      <c r="C8" s="57">
        <f t="shared" si="0"/>
        <v>3</v>
      </c>
      <c r="D8" s="241" t="s">
        <v>1096</v>
      </c>
    </row>
    <row r="9" spans="1:10" ht="14.5">
      <c r="A9" s="56" t="s">
        <v>1094</v>
      </c>
      <c r="B9" s="56" t="s">
        <v>1095</v>
      </c>
      <c r="C9" s="57">
        <f>FIND(B9,A9,6)</f>
        <v>11</v>
      </c>
      <c r="D9" s="241" t="s">
        <v>1097</v>
      </c>
    </row>
    <row r="10" spans="1:10" ht="14.5">
      <c r="A10" s="56" t="s">
        <v>1094</v>
      </c>
      <c r="B10" s="56" t="s">
        <v>1098</v>
      </c>
      <c r="C10" s="57" t="e">
        <f>FIND(B10,A10)</f>
        <v>#VALUE!</v>
      </c>
      <c r="D10" s="241" t="s">
        <v>1099</v>
      </c>
    </row>
    <row r="13" spans="1:10" ht="14.5">
      <c r="A13" s="100" t="s">
        <v>1100</v>
      </c>
      <c r="C13" s="242" t="s">
        <v>1101</v>
      </c>
      <c r="D13" s="57">
        <f>LARGE(A14:A18,1)</f>
        <v>800</v>
      </c>
      <c r="E13" s="200" t="s">
        <v>1102</v>
      </c>
    </row>
    <row r="14" spans="1:10" ht="14.5">
      <c r="A14" s="56">
        <v>120</v>
      </c>
      <c r="C14" s="242" t="s">
        <v>1103</v>
      </c>
      <c r="D14" s="57">
        <f>LARGE(A14:A18,2)</f>
        <v>250</v>
      </c>
      <c r="E14" s="200" t="s">
        <v>1104</v>
      </c>
    </row>
    <row r="15" spans="1:10" ht="14.5">
      <c r="A15" s="56">
        <v>800</v>
      </c>
      <c r="C15" s="242" t="s">
        <v>1105</v>
      </c>
      <c r="D15" s="57">
        <f>LARGE(A14:A18,3)</f>
        <v>120</v>
      </c>
      <c r="E15" s="200" t="s">
        <v>1106</v>
      </c>
    </row>
    <row r="16" spans="1:10" ht="14.5">
      <c r="A16" s="56">
        <v>100</v>
      </c>
      <c r="C16" s="242" t="s">
        <v>1107</v>
      </c>
      <c r="D16" s="57">
        <f>LARGE(A14:A18,4)</f>
        <v>120</v>
      </c>
      <c r="E16" s="200" t="s">
        <v>1108</v>
      </c>
    </row>
    <row r="17" spans="1:8" ht="14.5">
      <c r="A17" s="56">
        <v>120</v>
      </c>
      <c r="C17" s="242" t="s">
        <v>1109</v>
      </c>
      <c r="D17" s="57">
        <f>LARGE(A14:A18,5)</f>
        <v>100</v>
      </c>
      <c r="E17" s="200" t="s">
        <v>1110</v>
      </c>
    </row>
    <row r="18" spans="1:8" ht="14.5">
      <c r="A18" s="56">
        <v>250</v>
      </c>
    </row>
    <row r="20" spans="1:8" ht="15.75" customHeight="1">
      <c r="A20" s="201" t="s">
        <v>1022</v>
      </c>
      <c r="B20" s="201"/>
      <c r="C20" s="201"/>
      <c r="D20" s="201"/>
      <c r="E20" s="201"/>
      <c r="F20" s="201"/>
      <c r="G20" s="201"/>
      <c r="H20" s="201"/>
    </row>
    <row r="21" spans="1:8" ht="15.75" customHeight="1">
      <c r="A21" s="8" t="s">
        <v>1111</v>
      </c>
    </row>
    <row r="22" spans="1:8" ht="15.75" customHeight="1">
      <c r="A22" s="8" t="s">
        <v>1112</v>
      </c>
    </row>
    <row r="23" spans="1:8" ht="15.75" customHeight="1"/>
    <row r="24" spans="1:8" ht="15.75" customHeight="1">
      <c r="A24" s="201" t="s">
        <v>960</v>
      </c>
      <c r="B24" s="201"/>
      <c r="C24" s="201"/>
      <c r="D24" s="201"/>
      <c r="E24" s="201"/>
      <c r="F24" s="201"/>
      <c r="G24" s="201"/>
      <c r="H24" s="201"/>
    </row>
    <row r="25" spans="1:8" ht="15.75" customHeight="1">
      <c r="A25" s="84" t="s">
        <v>1113</v>
      </c>
    </row>
    <row r="26" spans="1:8" ht="15.75" customHeight="1"/>
    <row r="27" spans="1:8" ht="15.75" customHeight="1">
      <c r="A27" s="201" t="s">
        <v>978</v>
      </c>
      <c r="B27" s="201"/>
      <c r="C27" s="201"/>
      <c r="D27" s="201"/>
      <c r="E27" s="201"/>
      <c r="F27" s="201"/>
      <c r="G27" s="201"/>
      <c r="H27" s="201"/>
    </row>
    <row r="28" spans="1:8" ht="15.75" customHeight="1">
      <c r="A28" s="8" t="s">
        <v>979</v>
      </c>
    </row>
    <row r="29" spans="1:8" ht="15.75" customHeight="1"/>
    <row r="30" spans="1:8" ht="15.75" customHeight="1">
      <c r="A30" s="201" t="s">
        <v>1114</v>
      </c>
      <c r="B30" s="201"/>
      <c r="C30" s="201"/>
      <c r="D30" s="201"/>
      <c r="E30" s="201"/>
      <c r="F30" s="201"/>
      <c r="G30" s="201"/>
      <c r="H30" s="201"/>
    </row>
    <row r="31" spans="1:8" ht="15.75" customHeight="1">
      <c r="A31" s="8" t="s">
        <v>1115</v>
      </c>
    </row>
    <row r="32" spans="1:8" ht="15.75" customHeight="1"/>
    <row r="33" spans="1:8" ht="15.75" customHeight="1">
      <c r="B33" s="100" t="s">
        <v>315</v>
      </c>
      <c r="C33" s="100" t="s">
        <v>295</v>
      </c>
      <c r="D33" s="100" t="s">
        <v>424</v>
      </c>
      <c r="E33" s="100" t="s">
        <v>297</v>
      </c>
    </row>
    <row r="34" spans="1:8" ht="15.75" customHeight="1">
      <c r="B34" s="100" t="s">
        <v>425</v>
      </c>
      <c r="C34" s="243">
        <v>5000</v>
      </c>
      <c r="D34" s="243">
        <v>6000</v>
      </c>
      <c r="E34" s="243">
        <v>4500</v>
      </c>
    </row>
    <row r="35" spans="1:8" ht="15.75" customHeight="1">
      <c r="B35" s="100" t="s">
        <v>426</v>
      </c>
      <c r="C35" s="243">
        <v>5800</v>
      </c>
      <c r="D35" s="243">
        <v>7000</v>
      </c>
      <c r="E35" s="243">
        <v>3000</v>
      </c>
    </row>
    <row r="36" spans="1:8" ht="15.75" customHeight="1">
      <c r="B36" s="100" t="s">
        <v>427</v>
      </c>
      <c r="C36" s="243">
        <v>3500</v>
      </c>
      <c r="D36" s="243">
        <v>2000</v>
      </c>
      <c r="E36" s="243">
        <v>10000</v>
      </c>
    </row>
    <row r="37" spans="1:8" ht="15.75" customHeight="1">
      <c r="B37" s="100" t="s">
        <v>428</v>
      </c>
      <c r="C37" s="243">
        <v>12000</v>
      </c>
      <c r="D37" s="243">
        <v>4000</v>
      </c>
      <c r="E37" s="243">
        <v>6000</v>
      </c>
    </row>
    <row r="38" spans="1:8" ht="15.75" customHeight="1"/>
    <row r="39" spans="1:8" ht="15.75" customHeight="1">
      <c r="B39" s="244"/>
      <c r="C39" s="245" t="s">
        <v>1101</v>
      </c>
      <c r="D39" s="246">
        <f>LARGE(C34:E37,1)</f>
        <v>12000</v>
      </c>
      <c r="E39" s="200" t="s">
        <v>1116</v>
      </c>
    </row>
    <row r="40" spans="1:8" ht="15.75" customHeight="1">
      <c r="B40" s="244"/>
      <c r="C40" s="245" t="s">
        <v>1103</v>
      </c>
      <c r="D40" s="246">
        <f>LARGE(C34:E37,2)</f>
        <v>10000</v>
      </c>
      <c r="E40" s="200" t="s">
        <v>1117</v>
      </c>
    </row>
    <row r="41" spans="1:8" ht="15.75" customHeight="1">
      <c r="B41" s="244"/>
      <c r="C41" s="245" t="s">
        <v>1105</v>
      </c>
      <c r="D41" s="246">
        <f>LARGE(C34:E37,3)</f>
        <v>7000</v>
      </c>
      <c r="E41" s="200" t="s">
        <v>1118</v>
      </c>
    </row>
    <row r="42" spans="1:8" ht="15.75" customHeight="1"/>
    <row r="43" spans="1:8" ht="15.75" customHeight="1">
      <c r="A43" s="201" t="s">
        <v>1119</v>
      </c>
      <c r="B43" s="201"/>
      <c r="C43" s="201"/>
      <c r="D43" s="201"/>
      <c r="E43" s="201"/>
      <c r="F43" s="201"/>
      <c r="G43" s="201"/>
      <c r="H43" s="201"/>
    </row>
    <row r="44" spans="1:8" ht="15.75" customHeight="1">
      <c r="A44" s="8" t="s">
        <v>1120</v>
      </c>
    </row>
    <row r="45" spans="1:8" ht="15.75" customHeight="1">
      <c r="A45" s="8" t="s">
        <v>1121</v>
      </c>
    </row>
    <row r="46" spans="1:8" ht="15.75" customHeight="1"/>
    <row r="47" spans="1:8" ht="15.75" customHeight="1">
      <c r="C47" s="100" t="s">
        <v>1122</v>
      </c>
      <c r="D47" s="246">
        <f>MAX(C34:E37)</f>
        <v>12000</v>
      </c>
      <c r="E47" s="200" t="s">
        <v>1123</v>
      </c>
    </row>
    <row r="48" spans="1:8" ht="15.75" customHeight="1">
      <c r="C48" s="100" t="s">
        <v>1124</v>
      </c>
      <c r="D48" s="246">
        <f>MIN(C34:E37)</f>
        <v>2000</v>
      </c>
      <c r="E48" s="200" t="s">
        <v>1125</v>
      </c>
    </row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G1"/>
    <mergeCell ref="A2:G2"/>
  </mergeCells>
  <pageMargins left="0.7" right="0.7" top="0.75" bottom="0.75" header="0" footer="0"/>
  <pageSetup orientation="landscape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G1000"/>
  <sheetViews>
    <sheetView workbookViewId="0">
      <selection sqref="A1:F1"/>
    </sheetView>
  </sheetViews>
  <sheetFormatPr defaultColWidth="14.36328125" defaultRowHeight="15" customHeight="1"/>
  <cols>
    <col min="1" max="1" width="13.1796875" customWidth="1"/>
    <col min="2" max="2" width="21" customWidth="1"/>
    <col min="3" max="3" width="25.26953125" customWidth="1"/>
    <col min="4" max="26" width="7.90625" customWidth="1"/>
  </cols>
  <sheetData>
    <row r="1" spans="1:7" ht="18.75" customHeight="1">
      <c r="A1" s="252" t="s">
        <v>1126</v>
      </c>
      <c r="B1" s="253"/>
      <c r="C1" s="253"/>
      <c r="D1" s="253"/>
      <c r="E1" s="253"/>
      <c r="F1" s="253"/>
      <c r="G1" s="14"/>
    </row>
    <row r="2" spans="1:7" ht="14.5">
      <c r="A2" s="254" t="s">
        <v>1127</v>
      </c>
      <c r="B2" s="253"/>
      <c r="C2" s="253"/>
      <c r="D2" s="253"/>
      <c r="E2" s="253"/>
      <c r="F2" s="253"/>
      <c r="G2" s="253"/>
    </row>
    <row r="3" spans="1:7" ht="14.5">
      <c r="B3" s="64" t="s">
        <v>1128</v>
      </c>
    </row>
    <row r="4" spans="1:7" ht="26.25" customHeight="1">
      <c r="A4" s="100" t="s">
        <v>1085</v>
      </c>
      <c r="B4" s="247" t="s">
        <v>1129</v>
      </c>
      <c r="C4" s="100" t="s">
        <v>1130</v>
      </c>
    </row>
    <row r="5" spans="1:7" ht="14.5">
      <c r="A5" s="56" t="s">
        <v>1131</v>
      </c>
      <c r="B5" s="56">
        <v>1</v>
      </c>
      <c r="C5" s="57" t="str">
        <f t="shared" ref="C5:C9" si="0">LEFT(A5,B5)</f>
        <v>A</v>
      </c>
      <c r="D5" s="200" t="s">
        <v>1132</v>
      </c>
    </row>
    <row r="6" spans="1:7" ht="14.5">
      <c r="A6" s="56" t="s">
        <v>1131</v>
      </c>
      <c r="B6" s="56">
        <v>2</v>
      </c>
      <c r="C6" s="57" t="str">
        <f t="shared" si="0"/>
        <v>Al</v>
      </c>
      <c r="D6" s="200"/>
    </row>
    <row r="7" spans="1:7" ht="14.5">
      <c r="A7" s="56" t="s">
        <v>1131</v>
      </c>
      <c r="B7" s="56">
        <v>3</v>
      </c>
      <c r="C7" s="57" t="str">
        <f t="shared" si="0"/>
        <v>Ala</v>
      </c>
      <c r="D7" s="200"/>
    </row>
    <row r="8" spans="1:7" ht="14.5">
      <c r="A8" s="56" t="s">
        <v>1133</v>
      </c>
      <c r="B8" s="56">
        <v>6</v>
      </c>
      <c r="C8" s="57" t="str">
        <f t="shared" si="0"/>
        <v>Cardif</v>
      </c>
      <c r="D8" s="200"/>
    </row>
    <row r="9" spans="1:7" ht="14.5">
      <c r="A9" s="56" t="s">
        <v>1134</v>
      </c>
      <c r="B9" s="56">
        <v>4</v>
      </c>
      <c r="C9" s="57" t="str">
        <f t="shared" si="0"/>
        <v>ABC1</v>
      </c>
      <c r="D9" s="200"/>
    </row>
    <row r="10" spans="1:7" ht="14.5">
      <c r="A10" s="248"/>
      <c r="B10" s="248"/>
      <c r="C10" s="249"/>
      <c r="D10" s="200"/>
    </row>
    <row r="11" spans="1:7" ht="14.5">
      <c r="B11" s="64" t="s">
        <v>1135</v>
      </c>
    </row>
    <row r="12" spans="1:7" ht="14.5">
      <c r="A12" s="100" t="s">
        <v>226</v>
      </c>
      <c r="B12" s="100" t="s">
        <v>195</v>
      </c>
    </row>
    <row r="13" spans="1:7" ht="14.5">
      <c r="A13" s="56" t="s">
        <v>1131</v>
      </c>
      <c r="B13" s="57" t="str">
        <f t="shared" ref="B13:B15" si="1">LEFT(A13,FIND(" ",A13)-1)</f>
        <v>Alan</v>
      </c>
      <c r="C13" s="200" t="s">
        <v>1136</v>
      </c>
    </row>
    <row r="14" spans="1:7" ht="14.5">
      <c r="A14" s="56" t="s">
        <v>1137</v>
      </c>
      <c r="B14" s="57" t="str">
        <f t="shared" si="1"/>
        <v>Bob</v>
      </c>
      <c r="C14" s="200"/>
    </row>
    <row r="15" spans="1:7" ht="14.5">
      <c r="A15" s="56" t="s">
        <v>1138</v>
      </c>
      <c r="B15" s="57" t="str">
        <f t="shared" si="1"/>
        <v>Carol</v>
      </c>
      <c r="C15" s="200"/>
    </row>
    <row r="17" spans="1:3" ht="14.5">
      <c r="B17" s="64" t="s">
        <v>1139</v>
      </c>
    </row>
    <row r="18" spans="1:3" ht="14.5">
      <c r="A18" s="100" t="s">
        <v>1085</v>
      </c>
      <c r="B18" s="100" t="s">
        <v>1140</v>
      </c>
    </row>
    <row r="19" spans="1:3" ht="14.5">
      <c r="A19" s="56" t="s">
        <v>1131</v>
      </c>
      <c r="B19" s="57">
        <f>LEN(A19)</f>
        <v>10</v>
      </c>
      <c r="C19" s="200" t="s">
        <v>1141</v>
      </c>
    </row>
    <row r="20" spans="1:3" ht="14.5">
      <c r="A20" s="56" t="s">
        <v>1137</v>
      </c>
      <c r="B20" s="57" t="s">
        <v>14</v>
      </c>
      <c r="C20" s="200"/>
    </row>
    <row r="21" spans="1:3" ht="15.75" customHeight="1">
      <c r="A21" s="56" t="s">
        <v>1138</v>
      </c>
      <c r="B21" s="57" t="s">
        <v>14</v>
      </c>
      <c r="C21" s="200"/>
    </row>
    <row r="22" spans="1:3" ht="15.75" customHeight="1">
      <c r="A22" s="56" t="s">
        <v>1133</v>
      </c>
      <c r="B22" s="57" t="s">
        <v>14</v>
      </c>
      <c r="C22" s="200"/>
    </row>
    <row r="23" spans="1:3" ht="15.75" customHeight="1">
      <c r="A23" s="56" t="s">
        <v>1134</v>
      </c>
      <c r="B23" s="57" t="s">
        <v>14</v>
      </c>
      <c r="C23" s="200"/>
    </row>
    <row r="24" spans="1:3" ht="15.75" customHeight="1"/>
    <row r="25" spans="1:3" ht="15.75" customHeight="1">
      <c r="B25" s="250" t="s">
        <v>1142</v>
      </c>
    </row>
    <row r="26" spans="1:3" ht="15.75" customHeight="1">
      <c r="A26" s="100" t="s">
        <v>1143</v>
      </c>
      <c r="B26" s="100" t="s">
        <v>1144</v>
      </c>
    </row>
    <row r="27" spans="1:3" ht="15.75" customHeight="1">
      <c r="A27" s="56" t="s">
        <v>1145</v>
      </c>
      <c r="B27" s="57" t="str">
        <f>LOWER(A27)</f>
        <v>alan jones</v>
      </c>
      <c r="C27" s="200" t="s">
        <v>1146</v>
      </c>
    </row>
    <row r="28" spans="1:3" ht="15.75" customHeight="1">
      <c r="A28" s="56" t="s">
        <v>1147</v>
      </c>
      <c r="B28" s="57" t="s">
        <v>14</v>
      </c>
      <c r="C28" s="200"/>
    </row>
    <row r="29" spans="1:3" ht="15.75" customHeight="1">
      <c r="A29" s="56" t="s">
        <v>1148</v>
      </c>
      <c r="B29" s="57" t="s">
        <v>14</v>
      </c>
      <c r="C29" s="200"/>
    </row>
    <row r="30" spans="1:3" ht="15.75" customHeight="1">
      <c r="A30" s="56" t="s">
        <v>1149</v>
      </c>
      <c r="B30" s="57" t="s">
        <v>14</v>
      </c>
      <c r="C30" s="200"/>
    </row>
    <row r="31" spans="1:3" ht="15.75" customHeight="1">
      <c r="A31" s="56" t="s">
        <v>1134</v>
      </c>
      <c r="B31" s="57" t="s">
        <v>14</v>
      </c>
      <c r="C31" s="200"/>
    </row>
    <row r="32" spans="1:3" ht="15.75" customHeight="1"/>
    <row r="33" spans="1:4" ht="15.75" customHeight="1">
      <c r="B33" s="250" t="s">
        <v>1150</v>
      </c>
    </row>
    <row r="34" spans="1:4" ht="15.75" customHeight="1"/>
    <row r="35" spans="1:4" ht="15.75" customHeight="1">
      <c r="A35" s="100" t="s">
        <v>229</v>
      </c>
      <c r="B35" s="100" t="s">
        <v>1151</v>
      </c>
      <c r="C35" s="100" t="s">
        <v>1152</v>
      </c>
    </row>
    <row r="36" spans="1:4" ht="15.75" customHeight="1">
      <c r="A36" s="199">
        <v>35855</v>
      </c>
      <c r="B36" s="199">
        <v>35861</v>
      </c>
      <c r="C36" s="57">
        <f t="shared" ref="C36:C38" si="2">NETWORKDAYS(A36,B36)</f>
        <v>5</v>
      </c>
      <c r="D36" s="241" t="s">
        <v>1153</v>
      </c>
    </row>
    <row r="37" spans="1:4" ht="15.75" customHeight="1">
      <c r="A37" s="199">
        <v>35910</v>
      </c>
      <c r="B37" s="199">
        <v>36006</v>
      </c>
      <c r="C37" s="57">
        <f t="shared" si="2"/>
        <v>69</v>
      </c>
      <c r="D37" s="241"/>
    </row>
    <row r="38" spans="1:4" ht="15.75" customHeight="1">
      <c r="A38" s="199">
        <v>36153</v>
      </c>
      <c r="B38" s="199">
        <v>36165</v>
      </c>
      <c r="C38" s="57">
        <f t="shared" si="2"/>
        <v>9</v>
      </c>
      <c r="D38" s="241"/>
    </row>
    <row r="39" spans="1:4" ht="15.75" customHeight="1"/>
    <row r="40" spans="1:4" ht="15.75" customHeight="1"/>
    <row r="41" spans="1:4" ht="15.75" customHeight="1"/>
    <row r="42" spans="1:4" ht="15.75" customHeight="1"/>
    <row r="43" spans="1:4" ht="15.75" customHeight="1"/>
    <row r="44" spans="1:4" ht="15.75" customHeight="1"/>
    <row r="45" spans="1:4" ht="15.75" customHeight="1"/>
    <row r="46" spans="1:4" ht="15.75" customHeight="1"/>
    <row r="47" spans="1:4" ht="15.75" customHeight="1"/>
    <row r="48" spans="1:4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F1"/>
    <mergeCell ref="A2:G2"/>
  </mergeCells>
  <pageMargins left="0.7" right="0.7" top="0.75" bottom="0.75" header="0" footer="0"/>
  <pageSetup orientation="landscape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G1000"/>
  <sheetViews>
    <sheetView workbookViewId="0">
      <selection sqref="A1:F1"/>
    </sheetView>
  </sheetViews>
  <sheetFormatPr defaultColWidth="14.36328125" defaultRowHeight="15" customHeight="1"/>
  <cols>
    <col min="1" max="1" width="14.6328125" customWidth="1"/>
    <col min="2" max="2" width="13.1796875" customWidth="1"/>
    <col min="3" max="26" width="7.90625" customWidth="1"/>
  </cols>
  <sheetData>
    <row r="1" spans="1:7" ht="18.75" customHeight="1">
      <c r="A1" s="252" t="s">
        <v>1154</v>
      </c>
      <c r="B1" s="253"/>
      <c r="C1" s="253"/>
      <c r="D1" s="253"/>
      <c r="E1" s="253"/>
      <c r="F1" s="253"/>
      <c r="G1" s="14"/>
    </row>
    <row r="2" spans="1:7" ht="14.5">
      <c r="A2" s="254" t="s">
        <v>1155</v>
      </c>
      <c r="B2" s="253"/>
      <c r="C2" s="253"/>
      <c r="D2" s="253"/>
      <c r="E2" s="253"/>
      <c r="F2" s="253"/>
      <c r="G2" s="253"/>
    </row>
    <row r="3" spans="1:7" ht="14.5">
      <c r="A3" s="15"/>
      <c r="B3" s="15"/>
      <c r="C3" s="15"/>
      <c r="D3" s="15"/>
      <c r="E3" s="15"/>
      <c r="F3" s="15"/>
      <c r="G3" s="15"/>
    </row>
    <row r="4" spans="1:7" ht="14.5">
      <c r="B4" s="64" t="s">
        <v>1156</v>
      </c>
    </row>
    <row r="5" spans="1:7" ht="14.5">
      <c r="A5" s="100" t="s">
        <v>1157</v>
      </c>
      <c r="B5" s="100" t="s">
        <v>1158</v>
      </c>
      <c r="C5" s="100" t="s">
        <v>165</v>
      </c>
    </row>
    <row r="6" spans="1:7" ht="14.5">
      <c r="A6" s="56">
        <v>3</v>
      </c>
      <c r="B6" s="56">
        <v>2</v>
      </c>
      <c r="C6" s="57">
        <f>POWER(A6,B6)</f>
        <v>9</v>
      </c>
      <c r="D6" s="200" t="s">
        <v>1159</v>
      </c>
    </row>
    <row r="7" spans="1:7" ht="14.5">
      <c r="A7" s="56">
        <v>3</v>
      </c>
      <c r="B7" s="56">
        <v>4</v>
      </c>
      <c r="C7" s="57" t="s">
        <v>14</v>
      </c>
      <c r="D7" s="200"/>
    </row>
    <row r="8" spans="1:7" ht="14.5">
      <c r="A8" s="56">
        <v>5</v>
      </c>
      <c r="B8" s="56">
        <v>2</v>
      </c>
      <c r="C8" s="57" t="s">
        <v>14</v>
      </c>
      <c r="D8" s="200"/>
    </row>
    <row r="9" spans="1:7" ht="14.5">
      <c r="A9" s="56">
        <v>5</v>
      </c>
      <c r="B9" s="56">
        <v>4</v>
      </c>
      <c r="C9" s="57" t="s">
        <v>14</v>
      </c>
      <c r="D9" s="200"/>
    </row>
    <row r="11" spans="1:7" ht="14.5">
      <c r="B11" s="64" t="s">
        <v>1160</v>
      </c>
    </row>
    <row r="12" spans="1:7" ht="14.5">
      <c r="A12" s="290" t="s">
        <v>1161</v>
      </c>
      <c r="B12" s="257"/>
      <c r="C12" s="100" t="s">
        <v>356</v>
      </c>
    </row>
    <row r="13" spans="1:7" ht="14.5">
      <c r="A13" s="56">
        <v>2</v>
      </c>
      <c r="B13" s="56">
        <v>3</v>
      </c>
      <c r="C13" s="57">
        <f>PRODUCT(A13,B13)</f>
        <v>6</v>
      </c>
      <c r="D13" s="200" t="s">
        <v>1162</v>
      </c>
    </row>
    <row r="14" spans="1:7" ht="14.5">
      <c r="A14" s="56">
        <v>5</v>
      </c>
      <c r="B14" s="56">
        <v>10</v>
      </c>
      <c r="C14" s="57" t="s">
        <v>14</v>
      </c>
      <c r="D14" s="200"/>
    </row>
    <row r="15" spans="1:7" ht="14.5">
      <c r="A15" s="56">
        <v>3</v>
      </c>
      <c r="B15" s="56">
        <v>7</v>
      </c>
      <c r="C15" s="57" t="s">
        <v>14</v>
      </c>
      <c r="D15" s="200"/>
    </row>
    <row r="16" spans="1:7" ht="14.5">
      <c r="C16" s="57">
        <f>PRODUCT(A13:B15)</f>
        <v>6300</v>
      </c>
      <c r="D16" s="200"/>
    </row>
    <row r="18" spans="1:4" ht="14.5">
      <c r="B18" s="64" t="s">
        <v>1163</v>
      </c>
    </row>
    <row r="19" spans="1:4" ht="14.5">
      <c r="A19" s="100" t="s">
        <v>1164</v>
      </c>
      <c r="B19" s="100" t="s">
        <v>1165</v>
      </c>
    </row>
    <row r="20" spans="1:4" ht="14.5">
      <c r="A20" s="56" t="s">
        <v>1166</v>
      </c>
      <c r="B20" s="57" t="str">
        <f>PROPER(A20)</f>
        <v>Alan Jones</v>
      </c>
      <c r="C20" s="200" t="s">
        <v>1167</v>
      </c>
    </row>
    <row r="21" spans="1:4" ht="15.75" customHeight="1">
      <c r="A21" s="56" t="s">
        <v>1168</v>
      </c>
      <c r="B21" s="57" t="s">
        <v>14</v>
      </c>
      <c r="C21" s="200"/>
    </row>
    <row r="22" spans="1:4" ht="15.75" customHeight="1">
      <c r="A22" s="56" t="s">
        <v>1169</v>
      </c>
      <c r="B22" s="57" t="s">
        <v>14</v>
      </c>
      <c r="C22" s="200"/>
    </row>
    <row r="23" spans="1:4" ht="15.75" customHeight="1">
      <c r="A23" s="56" t="s">
        <v>1170</v>
      </c>
      <c r="B23" s="57" t="s">
        <v>14</v>
      </c>
      <c r="C23" s="200"/>
    </row>
    <row r="24" spans="1:4" ht="15.75" customHeight="1">
      <c r="A24" s="56" t="s">
        <v>1134</v>
      </c>
      <c r="B24" s="57" t="s">
        <v>14</v>
      </c>
      <c r="C24" s="200"/>
    </row>
    <row r="25" spans="1:4" ht="15.75" customHeight="1"/>
    <row r="26" spans="1:4" ht="15.75" customHeight="1">
      <c r="B26" s="64" t="s">
        <v>1171</v>
      </c>
    </row>
    <row r="27" spans="1:4" ht="26.25" customHeight="1">
      <c r="A27" s="247" t="s">
        <v>1172</v>
      </c>
      <c r="B27" s="247" t="s">
        <v>1173</v>
      </c>
      <c r="C27" s="247" t="s">
        <v>1174</v>
      </c>
    </row>
    <row r="28" spans="1:4" ht="15.75" customHeight="1">
      <c r="A28" s="56" t="s">
        <v>537</v>
      </c>
      <c r="B28" s="56">
        <v>3</v>
      </c>
      <c r="C28" s="57" t="str">
        <f>REPT(A28,B28)</f>
        <v>AAA</v>
      </c>
      <c r="D28" s="200" t="s">
        <v>1175</v>
      </c>
    </row>
    <row r="29" spans="1:4" ht="15.75" customHeight="1">
      <c r="A29" s="56" t="s">
        <v>1176</v>
      </c>
      <c r="B29" s="56">
        <v>3</v>
      </c>
      <c r="C29" s="57" t="s">
        <v>14</v>
      </c>
      <c r="D29" s="200"/>
    </row>
    <row r="30" spans="1:4" ht="15.75" customHeight="1">
      <c r="A30" s="56" t="s">
        <v>1177</v>
      </c>
      <c r="B30" s="56">
        <v>10</v>
      </c>
      <c r="C30" s="57" t="s">
        <v>14</v>
      </c>
      <c r="D30" s="200"/>
    </row>
    <row r="31" spans="1:4" ht="15.75" customHeight="1">
      <c r="A31" s="56" t="s">
        <v>1178</v>
      </c>
      <c r="B31" s="56">
        <v>10</v>
      </c>
      <c r="C31" s="57" t="s">
        <v>14</v>
      </c>
      <c r="D31" s="200"/>
    </row>
    <row r="32" spans="1:4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A1:F1"/>
    <mergeCell ref="A2:G2"/>
    <mergeCell ref="A12:B12"/>
  </mergeCells>
  <pageMargins left="0.7" right="0.7" top="0.75" bottom="0.75" header="0" footer="0"/>
  <pageSetup orientation="landscape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G1000"/>
  <sheetViews>
    <sheetView workbookViewId="0">
      <selection sqref="A1:F1"/>
    </sheetView>
  </sheetViews>
  <sheetFormatPr defaultColWidth="14.36328125" defaultRowHeight="15" customHeight="1"/>
  <cols>
    <col min="1" max="1" width="10.08984375" customWidth="1"/>
    <col min="2" max="26" width="7.90625" customWidth="1"/>
  </cols>
  <sheetData>
    <row r="1" spans="1:7" ht="18.75" customHeight="1">
      <c r="A1" s="252" t="s">
        <v>1179</v>
      </c>
      <c r="B1" s="253"/>
      <c r="C1" s="253"/>
      <c r="D1" s="253"/>
      <c r="E1" s="253"/>
      <c r="F1" s="253"/>
      <c r="G1" s="14"/>
    </row>
    <row r="2" spans="1:7" ht="14.5">
      <c r="A2" s="254" t="s">
        <v>1180</v>
      </c>
      <c r="B2" s="253"/>
      <c r="C2" s="253"/>
      <c r="D2" s="253"/>
      <c r="E2" s="253"/>
      <c r="F2" s="253"/>
      <c r="G2" s="253"/>
    </row>
    <row r="4" spans="1:7" ht="64.5" customHeight="1">
      <c r="A4" s="247" t="s">
        <v>1181</v>
      </c>
      <c r="B4" s="247" t="s">
        <v>1129</v>
      </c>
      <c r="C4" s="247" t="s">
        <v>1182</v>
      </c>
    </row>
    <row r="5" spans="1:7" ht="14.5">
      <c r="A5" s="56" t="s">
        <v>1131</v>
      </c>
      <c r="B5" s="56">
        <v>1</v>
      </c>
      <c r="C5" s="57" t="str">
        <f>RIGHT(A5,B5)</f>
        <v>s</v>
      </c>
      <c r="D5" s="200" t="s">
        <v>1183</v>
      </c>
    </row>
    <row r="6" spans="1:7" ht="14.5">
      <c r="A6" s="56" t="s">
        <v>1131</v>
      </c>
      <c r="B6" s="56">
        <v>2</v>
      </c>
      <c r="C6" s="57" t="s">
        <v>14</v>
      </c>
      <c r="D6" s="200"/>
    </row>
    <row r="7" spans="1:7" ht="14.5">
      <c r="A7" s="56" t="s">
        <v>1131</v>
      </c>
      <c r="B7" s="56">
        <v>3</v>
      </c>
      <c r="C7" s="57" t="s">
        <v>14</v>
      </c>
      <c r="D7" s="200"/>
    </row>
    <row r="8" spans="1:7" ht="14.5">
      <c r="A8" s="56" t="s">
        <v>1133</v>
      </c>
      <c r="B8" s="56">
        <v>6</v>
      </c>
      <c r="C8" s="57" t="s">
        <v>14</v>
      </c>
      <c r="D8" s="200"/>
    </row>
    <row r="9" spans="1:7" ht="14.5">
      <c r="A9" s="56" t="s">
        <v>1134</v>
      </c>
      <c r="B9" s="56">
        <v>4</v>
      </c>
      <c r="C9" s="57" t="s">
        <v>14</v>
      </c>
      <c r="D9" s="200"/>
    </row>
    <row r="11" spans="1:7" ht="14.5">
      <c r="D11" s="64" t="s">
        <v>1184</v>
      </c>
    </row>
    <row r="12" spans="1:7" ht="14.5">
      <c r="A12" s="100" t="s">
        <v>1157</v>
      </c>
      <c r="B12" s="100" t="s">
        <v>1185</v>
      </c>
    </row>
    <row r="13" spans="1:7" ht="14.5">
      <c r="A13" s="251">
        <v>1</v>
      </c>
      <c r="B13" s="57" t="str">
        <f>ROMAN(A13)</f>
        <v>I</v>
      </c>
      <c r="C13" s="200" t="s">
        <v>1186</v>
      </c>
    </row>
    <row r="14" spans="1:7" ht="14.5">
      <c r="A14" s="251">
        <v>2</v>
      </c>
      <c r="B14" s="57" t="s">
        <v>14</v>
      </c>
      <c r="C14" s="200"/>
    </row>
    <row r="15" spans="1:7" ht="14.5">
      <c r="A15" s="251">
        <v>3</v>
      </c>
      <c r="B15" s="57" t="s">
        <v>14</v>
      </c>
      <c r="C15" s="200"/>
    </row>
    <row r="16" spans="1:7" ht="14.5">
      <c r="A16" s="251">
        <v>5</v>
      </c>
      <c r="B16" s="57" t="s">
        <v>14</v>
      </c>
      <c r="C16" s="200"/>
    </row>
    <row r="17" spans="1:4" ht="14.5">
      <c r="A17" s="251">
        <v>10</v>
      </c>
      <c r="B17" s="57" t="s">
        <v>14</v>
      </c>
      <c r="C17" s="200"/>
    </row>
    <row r="18" spans="1:4" ht="14.5">
      <c r="A18" s="251">
        <v>1998</v>
      </c>
      <c r="B18" s="57" t="s">
        <v>14</v>
      </c>
      <c r="C18" s="200"/>
    </row>
    <row r="19" spans="1:4" ht="14.5">
      <c r="A19" s="251">
        <v>1998</v>
      </c>
      <c r="B19" s="57" t="s">
        <v>14</v>
      </c>
      <c r="C19" s="200"/>
    </row>
    <row r="20" spans="1:4" ht="14.5">
      <c r="A20" s="251">
        <v>1998</v>
      </c>
      <c r="B20" s="57" t="s">
        <v>14</v>
      </c>
      <c r="C20" s="200"/>
    </row>
    <row r="21" spans="1:4" ht="15.75" customHeight="1">
      <c r="A21" s="251">
        <v>1998</v>
      </c>
      <c r="B21" s="57" t="s">
        <v>14</v>
      </c>
      <c r="C21" s="200"/>
    </row>
    <row r="22" spans="1:4" ht="15.75" customHeight="1">
      <c r="A22" s="251">
        <v>1998</v>
      </c>
      <c r="B22" s="57" t="s">
        <v>14</v>
      </c>
      <c r="C22" s="200"/>
    </row>
    <row r="23" spans="1:4" ht="15.75" customHeight="1">
      <c r="A23" s="251">
        <v>1998</v>
      </c>
      <c r="B23" s="57" t="s">
        <v>14</v>
      </c>
      <c r="C23" s="200"/>
    </row>
    <row r="24" spans="1:4" ht="15.75" customHeight="1">
      <c r="A24" s="251">
        <v>1998</v>
      </c>
      <c r="B24" s="57" t="s">
        <v>14</v>
      </c>
      <c r="C24" s="200"/>
    </row>
    <row r="25" spans="1:4" ht="15.75" customHeight="1">
      <c r="A25" s="251">
        <v>1998</v>
      </c>
      <c r="B25" s="57" t="s">
        <v>14</v>
      </c>
      <c r="C25" s="200"/>
    </row>
    <row r="26" spans="1:4" ht="15.75" customHeight="1"/>
    <row r="27" spans="1:4" ht="15.75" customHeight="1">
      <c r="D27" s="64" t="s">
        <v>1187</v>
      </c>
    </row>
    <row r="28" spans="1:4" ht="15.75" customHeight="1">
      <c r="A28" s="100" t="s">
        <v>315</v>
      </c>
      <c r="B28" s="100" t="s">
        <v>295</v>
      </c>
      <c r="C28" s="100" t="s">
        <v>424</v>
      </c>
      <c r="D28" s="100" t="s">
        <v>297</v>
      </c>
    </row>
    <row r="29" spans="1:4" ht="15.75" customHeight="1">
      <c r="A29" s="100" t="s">
        <v>425</v>
      </c>
      <c r="B29" s="243">
        <v>5000</v>
      </c>
      <c r="C29" s="243">
        <v>6000</v>
      </c>
      <c r="D29" s="243">
        <v>4500</v>
      </c>
    </row>
    <row r="30" spans="1:4" ht="15.75" customHeight="1">
      <c r="A30" s="100" t="s">
        <v>426</v>
      </c>
      <c r="B30" s="243">
        <v>5800</v>
      </c>
      <c r="C30" s="243">
        <v>7000</v>
      </c>
      <c r="D30" s="243">
        <v>3000</v>
      </c>
    </row>
    <row r="31" spans="1:4" ht="15.75" customHeight="1">
      <c r="A31" s="100" t="s">
        <v>427</v>
      </c>
      <c r="B31" s="243">
        <v>3500</v>
      </c>
      <c r="C31" s="243">
        <v>2000</v>
      </c>
      <c r="D31" s="243">
        <v>10000</v>
      </c>
    </row>
    <row r="32" spans="1:4" ht="15.75" customHeight="1">
      <c r="A32" s="100" t="s">
        <v>428</v>
      </c>
      <c r="B32" s="243">
        <v>12000</v>
      </c>
      <c r="C32" s="243">
        <v>4000</v>
      </c>
      <c r="D32" s="243">
        <v>6000</v>
      </c>
    </row>
    <row r="33" spans="1:4" ht="15.75" customHeight="1"/>
    <row r="34" spans="1:4" ht="15.75" customHeight="1">
      <c r="A34" s="244"/>
      <c r="B34" s="245" t="s">
        <v>1188</v>
      </c>
      <c r="C34" s="246">
        <f>SMALL(B29:D32,1)</f>
        <v>2000</v>
      </c>
      <c r="D34" s="200" t="s">
        <v>1189</v>
      </c>
    </row>
    <row r="35" spans="1:4" ht="15.75" customHeight="1">
      <c r="A35" s="244"/>
      <c r="B35" s="245" t="s">
        <v>1190</v>
      </c>
      <c r="C35" s="246">
        <f>SMALL(B29:D32,2)</f>
        <v>3000</v>
      </c>
      <c r="D35" s="200" t="s">
        <v>1191</v>
      </c>
    </row>
    <row r="36" spans="1:4" ht="15.75" customHeight="1">
      <c r="A36" s="244"/>
      <c r="B36" s="245" t="s">
        <v>1192</v>
      </c>
      <c r="C36" s="246">
        <f>SMALL(B29:D32,3)</f>
        <v>3500</v>
      </c>
      <c r="D36" s="200" t="s">
        <v>1193</v>
      </c>
    </row>
    <row r="37" spans="1:4" ht="15.75" customHeight="1"/>
    <row r="38" spans="1:4" ht="15.75" customHeight="1"/>
    <row r="39" spans="1:4" ht="15.75" customHeight="1"/>
    <row r="40" spans="1:4" ht="15.75" customHeight="1"/>
    <row r="41" spans="1:4" ht="15.75" customHeight="1"/>
    <row r="42" spans="1:4" ht="15.75" customHeight="1"/>
    <row r="43" spans="1:4" ht="15.75" customHeight="1"/>
    <row r="44" spans="1:4" ht="15.75" customHeight="1"/>
    <row r="45" spans="1:4" ht="15.75" customHeight="1"/>
    <row r="46" spans="1:4" ht="15.75" customHeight="1"/>
    <row r="47" spans="1:4" ht="15.75" customHeight="1"/>
    <row r="48" spans="1:4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F1"/>
    <mergeCell ref="A2:G2"/>
  </mergeCells>
  <pageMargins left="0.7" right="0.7" top="0.75" bottom="0.75" header="0" footer="0"/>
  <pageSetup orientation="landscape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L1000"/>
  <sheetViews>
    <sheetView zoomScale="85" zoomScaleNormal="85" workbookViewId="0">
      <selection activeCell="K15" sqref="K15"/>
    </sheetView>
  </sheetViews>
  <sheetFormatPr defaultColWidth="14.36328125" defaultRowHeight="15" customHeight="1"/>
  <cols>
    <col min="1" max="1" width="15.1796875" customWidth="1"/>
    <col min="2" max="3" width="5" customWidth="1"/>
    <col min="4" max="4" width="5.26953125" customWidth="1"/>
    <col min="5" max="5" width="5" customWidth="1"/>
    <col min="6" max="6" width="5.26953125" customWidth="1"/>
    <col min="7" max="7" width="5.54296875" customWidth="1"/>
    <col min="8" max="8" width="6.1796875" customWidth="1"/>
    <col min="9" max="9" width="7.90625" customWidth="1"/>
    <col min="10" max="10" width="13.26953125" customWidth="1"/>
    <col min="11" max="11" width="11.1796875" customWidth="1"/>
    <col min="12" max="26" width="7.90625" customWidth="1"/>
  </cols>
  <sheetData>
    <row r="1" spans="1:12" ht="18.75" customHeight="1">
      <c r="A1" s="252" t="s">
        <v>1194</v>
      </c>
      <c r="B1" s="253"/>
      <c r="C1" s="253"/>
      <c r="D1" s="253"/>
      <c r="E1" s="253"/>
      <c r="F1" s="253"/>
      <c r="G1" s="253"/>
      <c r="H1" s="253"/>
      <c r="I1" s="253"/>
      <c r="J1" s="253"/>
      <c r="K1" s="253"/>
      <c r="L1" s="253"/>
    </row>
    <row r="2" spans="1:12" ht="14.5">
      <c r="A2" s="254"/>
      <c r="B2" s="253"/>
      <c r="C2" s="253"/>
      <c r="D2" s="253"/>
      <c r="E2" s="253"/>
      <c r="F2" s="253"/>
      <c r="G2" s="253"/>
      <c r="H2" s="253"/>
      <c r="I2" s="253"/>
      <c r="J2" s="253"/>
      <c r="K2" s="253"/>
      <c r="L2" s="253"/>
    </row>
    <row r="4" spans="1:12" ht="14.5">
      <c r="A4" s="104" t="s">
        <v>108</v>
      </c>
      <c r="B4" s="104" t="s">
        <v>109</v>
      </c>
      <c r="C4" s="104" t="s">
        <v>110</v>
      </c>
      <c r="D4" s="104" t="s">
        <v>111</v>
      </c>
      <c r="E4" s="104" t="s">
        <v>112</v>
      </c>
      <c r="F4" s="104" t="s">
        <v>113</v>
      </c>
      <c r="G4" s="104" t="s">
        <v>114</v>
      </c>
      <c r="H4" s="104" t="s">
        <v>115</v>
      </c>
      <c r="I4" s="104" t="s">
        <v>116</v>
      </c>
      <c r="J4" s="104" t="s">
        <v>117</v>
      </c>
      <c r="K4" s="104" t="s">
        <v>1195</v>
      </c>
    </row>
    <row r="5" spans="1:12" ht="14.5">
      <c r="A5" s="5" t="s">
        <v>118</v>
      </c>
      <c r="B5" s="5">
        <v>2000</v>
      </c>
      <c r="C5" s="5">
        <v>1500</v>
      </c>
      <c r="D5" s="5">
        <v>300</v>
      </c>
      <c r="E5" s="5">
        <v>1400</v>
      </c>
      <c r="F5" s="5">
        <v>1000</v>
      </c>
      <c r="G5" s="5">
        <v>1400</v>
      </c>
      <c r="H5" s="5">
        <f>SUM(B5:G5)</f>
        <v>7600</v>
      </c>
      <c r="I5" s="5">
        <v>10000</v>
      </c>
      <c r="J5" s="5" t="str">
        <f>IF(H5&gt;I5,"ACHIEVED","NOT ACHIVED")</f>
        <v>NOT ACHIVED</v>
      </c>
      <c r="K5" s="5">
        <f t="shared" ref="K5:K13" si="0">IF(H5&gt;=I5,H5*10%,H5*5%)</f>
        <v>380</v>
      </c>
    </row>
    <row r="6" spans="1:12" ht="14.5">
      <c r="A6" s="5" t="s">
        <v>96</v>
      </c>
      <c r="B6" s="5">
        <v>5000</v>
      </c>
      <c r="C6" s="5">
        <v>1200</v>
      </c>
      <c r="D6" s="5">
        <v>500</v>
      </c>
      <c r="E6" s="5">
        <v>1200</v>
      </c>
      <c r="F6" s="5">
        <v>1200</v>
      </c>
      <c r="G6" s="5">
        <v>2800</v>
      </c>
      <c r="H6" s="5">
        <f t="shared" ref="H6:H15" si="1">SUM(B6:G6)</f>
        <v>11900</v>
      </c>
      <c r="I6" s="5">
        <v>12000</v>
      </c>
      <c r="J6" s="5" t="str">
        <f t="shared" ref="J6:J15" si="2">IF(H6&gt;I6,"ACHIEVED","NOT ACHIVED")</f>
        <v>NOT ACHIVED</v>
      </c>
      <c r="K6" s="5">
        <f t="shared" si="0"/>
        <v>595</v>
      </c>
    </row>
    <row r="7" spans="1:12" ht="14.5">
      <c r="A7" s="5" t="s">
        <v>94</v>
      </c>
      <c r="B7" s="5">
        <v>3000</v>
      </c>
      <c r="C7" s="5">
        <v>800</v>
      </c>
      <c r="D7" s="5">
        <v>1200</v>
      </c>
      <c r="E7" s="5">
        <v>3000</v>
      </c>
      <c r="F7" s="5">
        <v>1500</v>
      </c>
      <c r="G7" s="5">
        <v>3500</v>
      </c>
      <c r="H7" s="5">
        <f t="shared" si="1"/>
        <v>13000</v>
      </c>
      <c r="I7" s="5">
        <v>18000</v>
      </c>
      <c r="J7" s="5" t="str">
        <f t="shared" si="2"/>
        <v>NOT ACHIVED</v>
      </c>
      <c r="K7" s="5">
        <f t="shared" si="0"/>
        <v>650</v>
      </c>
    </row>
    <row r="8" spans="1:12" ht="14.5">
      <c r="A8" s="5" t="s">
        <v>18</v>
      </c>
      <c r="B8" s="5">
        <v>1000</v>
      </c>
      <c r="C8" s="5">
        <v>900</v>
      </c>
      <c r="D8" s="5">
        <v>1800</v>
      </c>
      <c r="E8" s="5">
        <v>5000</v>
      </c>
      <c r="F8" s="5">
        <v>1400</v>
      </c>
      <c r="G8" s="5">
        <v>1200</v>
      </c>
      <c r="H8" s="5">
        <f t="shared" si="1"/>
        <v>11300</v>
      </c>
      <c r="I8" s="5">
        <v>10000</v>
      </c>
      <c r="J8" s="5" t="str">
        <f t="shared" si="2"/>
        <v>ACHIEVED</v>
      </c>
      <c r="K8" s="5">
        <f t="shared" si="0"/>
        <v>1130</v>
      </c>
    </row>
    <row r="9" spans="1:12" ht="14.5">
      <c r="A9" s="5" t="s">
        <v>15</v>
      </c>
      <c r="B9" s="5">
        <v>500</v>
      </c>
      <c r="C9" s="5">
        <v>1000</v>
      </c>
      <c r="D9" s="5">
        <v>2300</v>
      </c>
      <c r="E9" s="5">
        <v>8000</v>
      </c>
      <c r="F9" s="5">
        <v>1700</v>
      </c>
      <c r="G9" s="5">
        <v>1400</v>
      </c>
      <c r="H9" s="5">
        <f t="shared" si="1"/>
        <v>14900</v>
      </c>
      <c r="I9" s="5">
        <v>12000</v>
      </c>
      <c r="J9" s="5" t="str">
        <f t="shared" si="2"/>
        <v>ACHIEVED</v>
      </c>
      <c r="K9" s="5">
        <f t="shared" si="0"/>
        <v>1490</v>
      </c>
    </row>
    <row r="10" spans="1:12" ht="14.5">
      <c r="A10" s="5" t="s">
        <v>13</v>
      </c>
      <c r="B10" s="5">
        <v>800</v>
      </c>
      <c r="C10" s="5">
        <v>500</v>
      </c>
      <c r="D10" s="5">
        <v>2400</v>
      </c>
      <c r="E10" s="5">
        <v>1900</v>
      </c>
      <c r="F10" s="5">
        <v>1800</v>
      </c>
      <c r="G10" s="5">
        <v>1800</v>
      </c>
      <c r="H10" s="5">
        <f t="shared" si="1"/>
        <v>9200</v>
      </c>
      <c r="I10" s="5">
        <v>10000</v>
      </c>
      <c r="J10" s="5" t="str">
        <f t="shared" si="2"/>
        <v>NOT ACHIVED</v>
      </c>
      <c r="K10" s="5">
        <f t="shared" si="0"/>
        <v>460</v>
      </c>
    </row>
    <row r="11" spans="1:12" ht="14.5">
      <c r="A11" s="5" t="s">
        <v>119</v>
      </c>
      <c r="B11" s="5">
        <v>1200</v>
      </c>
      <c r="C11" s="5">
        <v>1400</v>
      </c>
      <c r="D11" s="5">
        <v>1500</v>
      </c>
      <c r="E11" s="5">
        <v>700</v>
      </c>
      <c r="F11" s="5">
        <v>2500</v>
      </c>
      <c r="G11" s="5">
        <v>7000</v>
      </c>
      <c r="H11" s="5">
        <f t="shared" si="1"/>
        <v>14300</v>
      </c>
      <c r="I11" s="5">
        <v>12000</v>
      </c>
      <c r="J11" s="5" t="str">
        <f t="shared" si="2"/>
        <v>ACHIEVED</v>
      </c>
      <c r="K11" s="5">
        <f t="shared" si="0"/>
        <v>1430</v>
      </c>
    </row>
    <row r="12" spans="1:12" ht="14.5">
      <c r="A12" s="5" t="s">
        <v>120</v>
      </c>
      <c r="B12" s="5">
        <v>1500</v>
      </c>
      <c r="C12" s="5">
        <v>1800</v>
      </c>
      <c r="D12" s="5">
        <v>1800</v>
      </c>
      <c r="E12" s="5">
        <v>1800</v>
      </c>
      <c r="F12" s="5">
        <v>300</v>
      </c>
      <c r="G12" s="5">
        <v>1500</v>
      </c>
      <c r="H12" s="5">
        <f t="shared" si="1"/>
        <v>8700</v>
      </c>
      <c r="I12" s="5">
        <v>10000</v>
      </c>
      <c r="J12" s="5" t="str">
        <f t="shared" si="2"/>
        <v>NOT ACHIVED</v>
      </c>
      <c r="K12" s="5">
        <f t="shared" si="0"/>
        <v>435</v>
      </c>
    </row>
    <row r="13" spans="1:12" ht="14.5">
      <c r="A13" s="5" t="s">
        <v>121</v>
      </c>
      <c r="B13" s="5">
        <v>1800</v>
      </c>
      <c r="C13" s="5">
        <v>2500</v>
      </c>
      <c r="D13" s="5">
        <v>1700</v>
      </c>
      <c r="E13" s="5">
        <v>1500</v>
      </c>
      <c r="F13" s="5">
        <v>2800</v>
      </c>
      <c r="G13" s="5">
        <v>1800</v>
      </c>
      <c r="H13" s="5">
        <f t="shared" si="1"/>
        <v>12100</v>
      </c>
      <c r="I13" s="5">
        <v>12000</v>
      </c>
      <c r="J13" s="5" t="str">
        <f t="shared" si="2"/>
        <v>ACHIEVED</v>
      </c>
      <c r="K13" s="5">
        <f t="shared" si="0"/>
        <v>1210</v>
      </c>
    </row>
    <row r="14" spans="1:12" ht="14.5">
      <c r="A14" s="5" t="s">
        <v>122</v>
      </c>
      <c r="B14" s="5">
        <v>200</v>
      </c>
      <c r="C14" s="5">
        <v>3000</v>
      </c>
      <c r="D14" s="5">
        <v>1900</v>
      </c>
      <c r="E14" s="5">
        <v>1200</v>
      </c>
      <c r="F14" s="5">
        <v>1500</v>
      </c>
      <c r="G14" s="5">
        <v>3000</v>
      </c>
      <c r="H14" s="5">
        <f t="shared" si="1"/>
        <v>10800</v>
      </c>
      <c r="I14" s="5">
        <v>10000</v>
      </c>
      <c r="J14" s="5" t="str">
        <f t="shared" si="2"/>
        <v>ACHIEVED</v>
      </c>
      <c r="K14" s="5">
        <f>IF(H14&gt;=I14,H14*10%,H14*5%)</f>
        <v>1080</v>
      </c>
    </row>
    <row r="15" spans="1:12" ht="14.5">
      <c r="A15" s="5" t="s">
        <v>123</v>
      </c>
      <c r="B15" s="5">
        <v>1600</v>
      </c>
      <c r="C15" s="5">
        <v>1200</v>
      </c>
      <c r="D15" s="5">
        <v>2000</v>
      </c>
      <c r="E15" s="5">
        <v>800</v>
      </c>
      <c r="F15" s="5">
        <v>1700</v>
      </c>
      <c r="G15" s="5">
        <v>800</v>
      </c>
      <c r="H15" s="5">
        <f t="shared" si="1"/>
        <v>8100</v>
      </c>
      <c r="I15" s="5">
        <v>10000</v>
      </c>
      <c r="J15" s="5" t="str">
        <f t="shared" si="2"/>
        <v>NOT ACHIVED</v>
      </c>
      <c r="K15" s="5">
        <f t="shared" ref="K15" si="3">IF(H15&gt;=I15,H15*10%,H15*5%)</f>
        <v>405</v>
      </c>
    </row>
    <row r="17" spans="1:11" ht="14.5">
      <c r="A17" s="8" t="s">
        <v>124</v>
      </c>
      <c r="J17" s="8" t="s">
        <v>1196</v>
      </c>
    </row>
    <row r="18" spans="1:11" ht="14.5">
      <c r="A18" s="8" t="s">
        <v>128</v>
      </c>
      <c r="J18" s="8" t="s">
        <v>838</v>
      </c>
    </row>
    <row r="19" spans="1:11" ht="14.5">
      <c r="A19" s="8" t="s">
        <v>129</v>
      </c>
      <c r="J19" s="8" t="s">
        <v>1197</v>
      </c>
    </row>
    <row r="20" spans="1:11" ht="14.5">
      <c r="A20" s="8" t="s">
        <v>130</v>
      </c>
      <c r="J20" s="8" t="s">
        <v>1198</v>
      </c>
    </row>
    <row r="21" spans="1:11" ht="15.75" customHeight="1">
      <c r="A21" s="8" t="s">
        <v>1199</v>
      </c>
      <c r="K21" s="8" t="s">
        <v>1200</v>
      </c>
    </row>
    <row r="22" spans="1:11" ht="15.75" customHeight="1">
      <c r="A22" s="8" t="s">
        <v>1201</v>
      </c>
      <c r="K22" s="8" t="s">
        <v>1202</v>
      </c>
    </row>
    <row r="23" spans="1:11" ht="15.75" customHeight="1">
      <c r="A23" s="8" t="s">
        <v>1203</v>
      </c>
      <c r="K23" s="8" t="s">
        <v>1204</v>
      </c>
    </row>
    <row r="24" spans="1:11" ht="15.75" customHeight="1"/>
    <row r="25" spans="1:11" ht="15.75" customHeight="1"/>
    <row r="26" spans="1:11" ht="15.75" customHeight="1"/>
    <row r="27" spans="1:11" ht="15.75" customHeight="1"/>
    <row r="28" spans="1:11" ht="15.75" customHeight="1"/>
    <row r="29" spans="1:11" ht="15.75" customHeight="1"/>
    <row r="30" spans="1:11" ht="15.75" customHeight="1"/>
    <row r="31" spans="1:11" ht="15.75" customHeight="1"/>
    <row r="32" spans="1:11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L1"/>
    <mergeCell ref="A2:L2"/>
  </mergeCells>
  <pageMargins left="0.7" right="0.7" top="0.75" bottom="0.75" header="0" footer="0"/>
  <pageSetup orientation="landscape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L1000"/>
  <sheetViews>
    <sheetView workbookViewId="0">
      <selection sqref="A1:J1"/>
    </sheetView>
  </sheetViews>
  <sheetFormatPr defaultColWidth="14.36328125" defaultRowHeight="15" customHeight="1"/>
  <cols>
    <col min="1" max="1" width="12.90625" customWidth="1"/>
    <col min="2" max="8" width="7.90625" customWidth="1"/>
    <col min="9" max="9" width="9.90625" customWidth="1"/>
    <col min="10" max="10" width="13.26953125" customWidth="1"/>
    <col min="11" max="26" width="7.90625" customWidth="1"/>
  </cols>
  <sheetData>
    <row r="1" spans="1:12" ht="18.75" customHeight="1">
      <c r="A1" s="252" t="s">
        <v>1205</v>
      </c>
      <c r="B1" s="253"/>
      <c r="C1" s="253"/>
      <c r="D1" s="253"/>
      <c r="E1" s="253"/>
      <c r="F1" s="253"/>
      <c r="G1" s="253"/>
      <c r="H1" s="253"/>
      <c r="I1" s="253"/>
      <c r="J1" s="253"/>
      <c r="K1" s="14"/>
      <c r="L1" s="14"/>
    </row>
    <row r="4" spans="1:12" ht="14.5">
      <c r="A4" s="1" t="s">
        <v>108</v>
      </c>
      <c r="B4" s="2" t="s">
        <v>109</v>
      </c>
      <c r="C4" s="2" t="s">
        <v>110</v>
      </c>
      <c r="D4" s="2" t="s">
        <v>111</v>
      </c>
      <c r="E4" s="2" t="s">
        <v>112</v>
      </c>
      <c r="F4" s="2" t="s">
        <v>113</v>
      </c>
      <c r="G4" s="2" t="s">
        <v>114</v>
      </c>
      <c r="H4" s="2" t="s">
        <v>115</v>
      </c>
      <c r="I4" s="2" t="s">
        <v>116</v>
      </c>
      <c r="J4" s="3" t="s">
        <v>117</v>
      </c>
    </row>
    <row r="5" spans="1:12" ht="14.5">
      <c r="A5" s="4" t="s">
        <v>118</v>
      </c>
      <c r="B5" s="5">
        <v>2000</v>
      </c>
      <c r="C5" s="5">
        <v>1500</v>
      </c>
      <c r="D5" s="5">
        <v>300</v>
      </c>
      <c r="E5" s="5">
        <v>1400</v>
      </c>
      <c r="F5" s="5">
        <v>1000</v>
      </c>
      <c r="G5" s="5">
        <v>1400</v>
      </c>
      <c r="H5" s="5">
        <f t="shared" ref="H5:H15" si="0">SUM(B5:G5)</f>
        <v>7600</v>
      </c>
      <c r="I5" s="5">
        <v>10000</v>
      </c>
      <c r="J5" s="33" t="str">
        <f t="shared" ref="J5:J15" si="1">IF(H5&gt;I5,"ACHIEVED","NOT ACHIVED")</f>
        <v>NOT ACHIVED</v>
      </c>
    </row>
    <row r="6" spans="1:12" ht="14.5">
      <c r="A6" s="4" t="s">
        <v>96</v>
      </c>
      <c r="B6" s="5">
        <v>5000</v>
      </c>
      <c r="C6" s="5">
        <v>1200</v>
      </c>
      <c r="D6" s="5">
        <v>500</v>
      </c>
      <c r="E6" s="5">
        <v>1200</v>
      </c>
      <c r="F6" s="5">
        <v>1200</v>
      </c>
      <c r="G6" s="5">
        <v>2800</v>
      </c>
      <c r="H6" s="5">
        <f t="shared" si="0"/>
        <v>11900</v>
      </c>
      <c r="I6" s="5">
        <v>12000</v>
      </c>
      <c r="J6" s="33" t="str">
        <f t="shared" si="1"/>
        <v>NOT ACHIVED</v>
      </c>
    </row>
    <row r="7" spans="1:12" ht="14.5">
      <c r="A7" s="4" t="s">
        <v>94</v>
      </c>
      <c r="B7" s="5">
        <v>3000</v>
      </c>
      <c r="C7" s="5">
        <v>800</v>
      </c>
      <c r="D7" s="5">
        <v>1200</v>
      </c>
      <c r="E7" s="5">
        <v>3000</v>
      </c>
      <c r="F7" s="5">
        <v>1500</v>
      </c>
      <c r="G7" s="5">
        <v>3500</v>
      </c>
      <c r="H7" s="5">
        <f t="shared" si="0"/>
        <v>13000</v>
      </c>
      <c r="I7" s="5">
        <v>18000</v>
      </c>
      <c r="J7" s="33" t="str">
        <f t="shared" si="1"/>
        <v>NOT ACHIVED</v>
      </c>
    </row>
    <row r="8" spans="1:12" ht="14.5">
      <c r="A8" s="4" t="s">
        <v>18</v>
      </c>
      <c r="B8" s="5">
        <v>1000</v>
      </c>
      <c r="C8" s="5">
        <v>900</v>
      </c>
      <c r="D8" s="5">
        <v>1800</v>
      </c>
      <c r="E8" s="5">
        <v>5000</v>
      </c>
      <c r="F8" s="5">
        <v>1400</v>
      </c>
      <c r="G8" s="5">
        <v>1200</v>
      </c>
      <c r="H8" s="5">
        <f t="shared" si="0"/>
        <v>11300</v>
      </c>
      <c r="I8" s="5">
        <v>10000</v>
      </c>
      <c r="J8" s="33" t="str">
        <f t="shared" si="1"/>
        <v>ACHIEVED</v>
      </c>
    </row>
    <row r="9" spans="1:12" ht="14.5">
      <c r="A9" s="4" t="s">
        <v>15</v>
      </c>
      <c r="B9" s="5">
        <v>500</v>
      </c>
      <c r="C9" s="5">
        <v>1000</v>
      </c>
      <c r="D9" s="5">
        <v>2300</v>
      </c>
      <c r="E9" s="5">
        <v>8000</v>
      </c>
      <c r="F9" s="5">
        <v>1700</v>
      </c>
      <c r="G9" s="5">
        <v>1400</v>
      </c>
      <c r="H9" s="5">
        <f t="shared" si="0"/>
        <v>14900</v>
      </c>
      <c r="I9" s="5">
        <v>12000</v>
      </c>
      <c r="J9" s="33" t="str">
        <f t="shared" si="1"/>
        <v>ACHIEVED</v>
      </c>
    </row>
    <row r="10" spans="1:12" ht="14.5">
      <c r="A10" s="4" t="s">
        <v>13</v>
      </c>
      <c r="B10" s="5">
        <v>800</v>
      </c>
      <c r="C10" s="5">
        <v>500</v>
      </c>
      <c r="D10" s="5">
        <v>2400</v>
      </c>
      <c r="E10" s="5">
        <v>1900</v>
      </c>
      <c r="F10" s="5">
        <v>1800</v>
      </c>
      <c r="G10" s="5">
        <v>1800</v>
      </c>
      <c r="H10" s="5">
        <f t="shared" si="0"/>
        <v>9200</v>
      </c>
      <c r="I10" s="5">
        <v>10000</v>
      </c>
      <c r="J10" s="33" t="str">
        <f t="shared" si="1"/>
        <v>NOT ACHIVED</v>
      </c>
    </row>
    <row r="11" spans="1:12" ht="14.5">
      <c r="A11" s="4" t="s">
        <v>119</v>
      </c>
      <c r="B11" s="5">
        <v>1200</v>
      </c>
      <c r="C11" s="5">
        <v>1400</v>
      </c>
      <c r="D11" s="5">
        <v>1500</v>
      </c>
      <c r="E11" s="5">
        <v>700</v>
      </c>
      <c r="F11" s="5">
        <v>2500</v>
      </c>
      <c r="G11" s="5">
        <v>7000</v>
      </c>
      <c r="H11" s="5">
        <f t="shared" si="0"/>
        <v>14300</v>
      </c>
      <c r="I11" s="5">
        <v>12000</v>
      </c>
      <c r="J11" s="33" t="str">
        <f t="shared" si="1"/>
        <v>ACHIEVED</v>
      </c>
    </row>
    <row r="12" spans="1:12" ht="14.5">
      <c r="A12" s="4" t="s">
        <v>120</v>
      </c>
      <c r="B12" s="5">
        <v>1500</v>
      </c>
      <c r="C12" s="5">
        <v>1800</v>
      </c>
      <c r="D12" s="5">
        <v>1800</v>
      </c>
      <c r="E12" s="5">
        <v>1800</v>
      </c>
      <c r="F12" s="5">
        <v>300</v>
      </c>
      <c r="G12" s="5">
        <v>1500</v>
      </c>
      <c r="H12" s="5">
        <f t="shared" si="0"/>
        <v>8700</v>
      </c>
      <c r="I12" s="5">
        <v>10000</v>
      </c>
      <c r="J12" s="33" t="str">
        <f t="shared" si="1"/>
        <v>NOT ACHIVED</v>
      </c>
    </row>
    <row r="13" spans="1:12" ht="14.5">
      <c r="A13" s="4" t="s">
        <v>121</v>
      </c>
      <c r="B13" s="5">
        <v>1800</v>
      </c>
      <c r="C13" s="5">
        <v>2500</v>
      </c>
      <c r="D13" s="5">
        <v>1700</v>
      </c>
      <c r="E13" s="5">
        <v>1500</v>
      </c>
      <c r="F13" s="5">
        <v>2800</v>
      </c>
      <c r="G13" s="5">
        <v>1800</v>
      </c>
      <c r="H13" s="5">
        <f t="shared" si="0"/>
        <v>12100</v>
      </c>
      <c r="I13" s="5">
        <v>12000</v>
      </c>
      <c r="J13" s="33" t="str">
        <f t="shared" si="1"/>
        <v>ACHIEVED</v>
      </c>
    </row>
    <row r="14" spans="1:12" ht="14.5">
      <c r="A14" s="4" t="s">
        <v>122</v>
      </c>
      <c r="B14" s="5">
        <v>200</v>
      </c>
      <c r="C14" s="5">
        <v>3000</v>
      </c>
      <c r="D14" s="5">
        <v>1900</v>
      </c>
      <c r="E14" s="5">
        <v>1200</v>
      </c>
      <c r="F14" s="5">
        <v>1500</v>
      </c>
      <c r="G14" s="5">
        <v>3000</v>
      </c>
      <c r="H14" s="5">
        <f t="shared" si="0"/>
        <v>10800</v>
      </c>
      <c r="I14" s="5">
        <v>10000</v>
      </c>
      <c r="J14" s="33" t="str">
        <f t="shared" si="1"/>
        <v>ACHIEVED</v>
      </c>
    </row>
    <row r="15" spans="1:12" ht="14.5">
      <c r="A15" s="9" t="s">
        <v>123</v>
      </c>
      <c r="B15" s="10">
        <v>1600</v>
      </c>
      <c r="C15" s="10">
        <v>1200</v>
      </c>
      <c r="D15" s="10">
        <v>2000</v>
      </c>
      <c r="E15" s="10">
        <v>800</v>
      </c>
      <c r="F15" s="10">
        <v>1700</v>
      </c>
      <c r="G15" s="10">
        <v>800</v>
      </c>
      <c r="H15" s="10">
        <f t="shared" si="0"/>
        <v>8100</v>
      </c>
      <c r="I15" s="10">
        <v>10000</v>
      </c>
      <c r="J15" s="103" t="str">
        <f t="shared" si="1"/>
        <v>NOT ACHIVED</v>
      </c>
    </row>
    <row r="17" spans="1:9" ht="14.5">
      <c r="A17" s="8" t="s">
        <v>124</v>
      </c>
      <c r="H17" s="49" t="s">
        <v>1196</v>
      </c>
      <c r="I17" s="49"/>
    </row>
    <row r="18" spans="1:9" ht="14.5">
      <c r="A18" s="8" t="s">
        <v>128</v>
      </c>
      <c r="H18" s="49" t="s">
        <v>838</v>
      </c>
      <c r="I18" s="49"/>
    </row>
    <row r="19" spans="1:9" ht="14.5">
      <c r="A19" s="8" t="s">
        <v>129</v>
      </c>
      <c r="H19" s="49" t="s">
        <v>1197</v>
      </c>
      <c r="I19" s="49"/>
    </row>
    <row r="20" spans="1:9" ht="14.5">
      <c r="A20" s="8" t="s">
        <v>130</v>
      </c>
      <c r="H20" s="49" t="s">
        <v>1198</v>
      </c>
      <c r="I20" s="49"/>
    </row>
    <row r="21" spans="1:9" ht="15.75" customHeight="1">
      <c r="A21" s="8" t="s">
        <v>1199</v>
      </c>
      <c r="H21" s="49" t="s">
        <v>1197</v>
      </c>
      <c r="I21" s="49"/>
    </row>
    <row r="22" spans="1:9" ht="15.75" customHeight="1">
      <c r="A22" s="8" t="s">
        <v>1201</v>
      </c>
      <c r="H22" s="49" t="s">
        <v>1206</v>
      </c>
      <c r="I22" s="49"/>
    </row>
    <row r="23" spans="1:9" ht="15.75" customHeight="1"/>
    <row r="24" spans="1:9" ht="15.75" customHeight="1"/>
    <row r="25" spans="1:9" ht="15.75" customHeight="1"/>
    <row r="26" spans="1:9" ht="15.75" customHeight="1"/>
    <row r="27" spans="1:9" ht="15.75" customHeight="1"/>
    <row r="28" spans="1:9" ht="15.75" customHeight="1"/>
    <row r="29" spans="1:9" ht="15.75" customHeight="1"/>
    <row r="30" spans="1:9" ht="15.75" customHeight="1"/>
    <row r="31" spans="1:9" ht="15.75" customHeight="1"/>
    <row r="32" spans="1:9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J1"/>
  </mergeCells>
  <pageMargins left="0.7" right="0.7" top="0.75" bottom="0.75" header="0" footer="0"/>
  <pageSetup orientation="landscape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G1000"/>
  <sheetViews>
    <sheetView workbookViewId="0">
      <selection sqref="A1:F1"/>
    </sheetView>
  </sheetViews>
  <sheetFormatPr defaultColWidth="14.36328125" defaultRowHeight="15" customHeight="1"/>
  <cols>
    <col min="1" max="1" width="7.90625" customWidth="1"/>
    <col min="2" max="2" width="14.08984375" customWidth="1"/>
    <col min="3" max="26" width="7.90625" customWidth="1"/>
  </cols>
  <sheetData>
    <row r="1" spans="1:7" ht="18.75" customHeight="1">
      <c r="A1" s="252" t="s">
        <v>1207</v>
      </c>
      <c r="B1" s="253"/>
      <c r="C1" s="253"/>
      <c r="D1" s="253"/>
      <c r="E1" s="253"/>
      <c r="F1" s="253"/>
      <c r="G1" s="14"/>
    </row>
    <row r="2" spans="1:7" ht="14.5">
      <c r="A2" s="254" t="s">
        <v>1208</v>
      </c>
      <c r="B2" s="253"/>
      <c r="C2" s="253"/>
      <c r="D2" s="253"/>
      <c r="E2" s="253"/>
      <c r="F2" s="253"/>
      <c r="G2" s="253"/>
    </row>
    <row r="4" spans="1:7" ht="14.5">
      <c r="A4" s="5" t="s">
        <v>80</v>
      </c>
      <c r="B4" s="5" t="s">
        <v>152</v>
      </c>
      <c r="C4" s="5" t="s">
        <v>153</v>
      </c>
      <c r="D4" s="5" t="s">
        <v>154</v>
      </c>
      <c r="E4" s="5" t="s">
        <v>155</v>
      </c>
    </row>
    <row r="5" spans="1:7" ht="14.5">
      <c r="A5" s="5" t="s">
        <v>118</v>
      </c>
      <c r="B5" s="47">
        <v>29356</v>
      </c>
      <c r="C5" s="5">
        <f ca="1">DATEDIF(B5,TODAY(),"md")</f>
        <v>10</v>
      </c>
      <c r="D5" s="5">
        <f ca="1">DATEDIF(C5,TODAY(),"ym")</f>
        <v>3</v>
      </c>
      <c r="E5" s="5">
        <f ca="1">DATEDIF(B5,TODAY(),"y")</f>
        <v>45</v>
      </c>
    </row>
    <row r="6" spans="1:7" ht="14.5">
      <c r="A6" s="5" t="s">
        <v>96</v>
      </c>
      <c r="B6" s="47">
        <v>29818</v>
      </c>
      <c r="C6" s="6" t="s">
        <v>14</v>
      </c>
      <c r="D6" s="6" t="s">
        <v>14</v>
      </c>
      <c r="E6" s="6" t="s">
        <v>14</v>
      </c>
    </row>
    <row r="7" spans="1:7" ht="14.5">
      <c r="A7" s="5" t="s">
        <v>94</v>
      </c>
      <c r="B7" s="47">
        <v>37909</v>
      </c>
      <c r="C7" s="6" t="s">
        <v>14</v>
      </c>
      <c r="D7" s="6" t="s">
        <v>14</v>
      </c>
      <c r="E7" s="6" t="s">
        <v>14</v>
      </c>
    </row>
    <row r="8" spans="1:7" ht="14.5">
      <c r="A8" s="5" t="s">
        <v>18</v>
      </c>
      <c r="B8" s="47">
        <v>33018</v>
      </c>
      <c r="C8" s="6" t="s">
        <v>14</v>
      </c>
      <c r="D8" s="6" t="s">
        <v>14</v>
      </c>
      <c r="E8" s="6" t="s">
        <v>14</v>
      </c>
    </row>
    <row r="9" spans="1:7" ht="14.5">
      <c r="A9" s="5" t="s">
        <v>15</v>
      </c>
      <c r="B9" s="47">
        <v>33840</v>
      </c>
      <c r="C9" s="6" t="s">
        <v>14</v>
      </c>
      <c r="D9" s="6" t="s">
        <v>14</v>
      </c>
      <c r="E9" s="6" t="s">
        <v>14</v>
      </c>
    </row>
    <row r="10" spans="1:7" ht="14.5">
      <c r="A10" s="5" t="s">
        <v>13</v>
      </c>
      <c r="B10" s="47">
        <v>36030</v>
      </c>
      <c r="C10" s="6" t="s">
        <v>14</v>
      </c>
      <c r="D10" s="6" t="s">
        <v>14</v>
      </c>
      <c r="E10" s="6" t="s">
        <v>14</v>
      </c>
    </row>
    <row r="11" spans="1:7" ht="14.5">
      <c r="A11" s="5" t="s">
        <v>119</v>
      </c>
      <c r="B11" s="47">
        <v>29353</v>
      </c>
      <c r="C11" s="6" t="s">
        <v>14</v>
      </c>
      <c r="D11" s="6" t="s">
        <v>14</v>
      </c>
      <c r="E11" s="6" t="s">
        <v>14</v>
      </c>
    </row>
    <row r="12" spans="1:7" ht="14.5">
      <c r="A12" s="5" t="s">
        <v>120</v>
      </c>
      <c r="B12" s="47">
        <v>38429</v>
      </c>
      <c r="C12" s="6" t="s">
        <v>14</v>
      </c>
      <c r="D12" s="6" t="s">
        <v>14</v>
      </c>
      <c r="E12" s="6" t="s">
        <v>14</v>
      </c>
    </row>
    <row r="13" spans="1:7" ht="14.5">
      <c r="A13" s="5" t="s">
        <v>121</v>
      </c>
      <c r="B13" s="47">
        <v>39309</v>
      </c>
      <c r="C13" s="6" t="s">
        <v>14</v>
      </c>
      <c r="D13" s="6" t="s">
        <v>14</v>
      </c>
      <c r="E13" s="6" t="s">
        <v>14</v>
      </c>
    </row>
    <row r="14" spans="1:7" ht="14.5">
      <c r="A14" s="5" t="s">
        <v>122</v>
      </c>
      <c r="B14" s="47">
        <v>40323</v>
      </c>
      <c r="C14" s="6" t="s">
        <v>14</v>
      </c>
      <c r="D14" s="6" t="s">
        <v>14</v>
      </c>
      <c r="E14" s="6" t="s">
        <v>14</v>
      </c>
    </row>
    <row r="15" spans="1:7" ht="14.5">
      <c r="A15" s="5" t="s">
        <v>123</v>
      </c>
      <c r="B15" s="47">
        <v>34206</v>
      </c>
      <c r="C15" s="6" t="s">
        <v>14</v>
      </c>
      <c r="D15" s="6" t="s">
        <v>14</v>
      </c>
      <c r="E15" s="6" t="s">
        <v>14</v>
      </c>
    </row>
    <row r="17" spans="1:1" ht="14.5">
      <c r="A17" s="8" t="s">
        <v>156</v>
      </c>
    </row>
    <row r="18" spans="1:1" ht="14.5">
      <c r="A18" s="8" t="s">
        <v>157</v>
      </c>
    </row>
    <row r="19" spans="1:1" ht="14.5">
      <c r="A19" s="8" t="s">
        <v>158</v>
      </c>
    </row>
    <row r="20" spans="1:1" ht="14.5">
      <c r="A20" s="8" t="s">
        <v>159</v>
      </c>
    </row>
    <row r="21" spans="1:1" ht="15.75" customHeight="1">
      <c r="A21" s="8" t="s">
        <v>160</v>
      </c>
    </row>
    <row r="22" spans="1:1" ht="15.75" customHeight="1"/>
    <row r="23" spans="1:1" ht="15.75" customHeight="1"/>
    <row r="24" spans="1:1" ht="15.75" customHeight="1"/>
    <row r="25" spans="1:1" ht="15.75" customHeight="1"/>
    <row r="26" spans="1:1" ht="15.75" customHeight="1"/>
    <row r="27" spans="1:1" ht="15.75" customHeight="1"/>
    <row r="28" spans="1:1" ht="15.75" customHeight="1"/>
    <row r="29" spans="1:1" ht="15.75" customHeight="1"/>
    <row r="30" spans="1:1" ht="15.75" customHeight="1"/>
    <row r="31" spans="1:1" ht="15.75" customHeight="1"/>
    <row r="32" spans="1:1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F1"/>
    <mergeCell ref="A2:G2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50</vt:i4>
      </vt:variant>
    </vt:vector>
  </HeadingPairs>
  <TitlesOfParts>
    <vt:vector size="50" baseType="lpstr">
      <vt:lpstr>Assignment1</vt:lpstr>
      <vt:lpstr>Assignment2</vt:lpstr>
      <vt:lpstr>Assignment 3</vt:lpstr>
      <vt:lpstr>Assignment4</vt:lpstr>
      <vt:lpstr>Assignment5</vt:lpstr>
      <vt:lpstr>Assignment6</vt:lpstr>
      <vt:lpstr>Assignment7</vt:lpstr>
      <vt:lpstr>Assignment8</vt:lpstr>
      <vt:lpstr>Assignment9</vt:lpstr>
      <vt:lpstr>Assignment10</vt:lpstr>
      <vt:lpstr>Assignment11</vt:lpstr>
      <vt:lpstr>Assignment12</vt:lpstr>
      <vt:lpstr>Assignment13</vt:lpstr>
      <vt:lpstr>Assignment14</vt:lpstr>
      <vt:lpstr>Assignment15</vt:lpstr>
      <vt:lpstr>Assignment16</vt:lpstr>
      <vt:lpstr>Assignment17</vt:lpstr>
      <vt:lpstr>Assignment18</vt:lpstr>
      <vt:lpstr>Assignment19</vt:lpstr>
      <vt:lpstr>Assignment20</vt:lpstr>
      <vt:lpstr>Assignment21</vt:lpstr>
      <vt:lpstr>Assignment22</vt:lpstr>
      <vt:lpstr>Assignment23</vt:lpstr>
      <vt:lpstr>Assignment24</vt:lpstr>
      <vt:lpstr>Assignment25</vt:lpstr>
      <vt:lpstr>Assignment26</vt:lpstr>
      <vt:lpstr>Assignment27</vt:lpstr>
      <vt:lpstr>Assignment28</vt:lpstr>
      <vt:lpstr>Assignment29</vt:lpstr>
      <vt:lpstr>Assignment30</vt:lpstr>
      <vt:lpstr>Assignment31</vt:lpstr>
      <vt:lpstr>Assignment32</vt:lpstr>
      <vt:lpstr>Assignment33</vt:lpstr>
      <vt:lpstr>Assignment34</vt:lpstr>
      <vt:lpstr>Assignment35</vt:lpstr>
      <vt:lpstr>Assignment36</vt:lpstr>
      <vt:lpstr>Assignment37</vt:lpstr>
      <vt:lpstr>Assignment38</vt:lpstr>
      <vt:lpstr>Assignment39</vt:lpstr>
      <vt:lpstr>Assignment40</vt:lpstr>
      <vt:lpstr>Assignment41</vt:lpstr>
      <vt:lpstr>Assignment42</vt:lpstr>
      <vt:lpstr>Assignment43</vt:lpstr>
      <vt:lpstr>Assignment44</vt:lpstr>
      <vt:lpstr>Assignment45</vt:lpstr>
      <vt:lpstr>Assignment46</vt:lpstr>
      <vt:lpstr>Assignment47</vt:lpstr>
      <vt:lpstr>Assignment48</vt:lpstr>
      <vt:lpstr>Assignment49</vt:lpstr>
      <vt:lpstr>Assignment50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rajesh</dc:creator>
  <cp:lastModifiedBy>Ajay Singh</cp:lastModifiedBy>
  <dcterms:created xsi:type="dcterms:W3CDTF">2021-04-20T11:47:33Z</dcterms:created>
  <dcterms:modified xsi:type="dcterms:W3CDTF">2026-04-25T03:12:20Z</dcterms:modified>
</cp:coreProperties>
</file>